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D:\Dropbox (Core Australia)\930 Menzies AGRNXXX DRFAWA Supervision\4. Cost Estimate\"/>
    </mc:Choice>
  </mc:AlternateContent>
  <xr:revisionPtr revIDLastSave="0" documentId="13_ncr:1_{F3464D31-6C88-402C-B56F-67B86EA31BC1}" xr6:coauthVersionLast="46" xr6:coauthVersionMax="46" xr10:uidLastSave="{00000000-0000-0000-0000-000000000000}"/>
  <bookViews>
    <workbookView xWindow="28692" yWindow="-108" windowWidth="38616" windowHeight="15816" tabRatio="742" activeTab="1" xr2:uid="{00000000-000D-0000-FFFF-FFFF00000000}"/>
  </bookViews>
  <sheets>
    <sheet name="Instructions" sheetId="3" r:id="rId1"/>
    <sheet name="Summary &amp; Verification" sheetId="10" r:id="rId2"/>
    <sheet name="Asset Summary" sheetId="8" r:id="rId3"/>
    <sheet name="Damage Pickup" sheetId="4" r:id="rId4"/>
    <sheet name="Unit Rates" sheetId="1" r:id="rId5"/>
    <sheet name="Quick Calculator" sheetId="7" r:id="rId6"/>
    <sheet name="Document Control" sheetId="9" r:id="rId7"/>
    <sheet name="Code" sheetId="2" r:id="rId8"/>
  </sheets>
  <definedNames>
    <definedName name="_xlnm._FilterDatabase" localSheetId="3" hidden="1">'Damage Pickup'!$A$2:$BC$518</definedName>
    <definedName name="_xlnm.Print_Titles" localSheetId="3">'Damage Pickup'!$1:$2</definedName>
    <definedName name="_xlnm.Print_Titles" localSheetId="6">'Document Control'!#REF!</definedName>
    <definedName name="_xlnm.Print_Titles" localSheetId="1">'Summary &amp; Verification'!#REF!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1" i="1" l="1"/>
  <c r="D132" i="1"/>
  <c r="H105" i="1" l="1"/>
  <c r="L40" i="2"/>
  <c r="N40" i="2"/>
  <c r="C152" i="1"/>
  <c r="E302" i="4" l="1"/>
  <c r="H302" i="4" s="1"/>
  <c r="L302" i="4"/>
  <c r="AR348" i="4"/>
  <c r="AR347" i="4"/>
  <c r="L120" i="4"/>
  <c r="E120" i="4"/>
  <c r="H120" i="4" s="1"/>
  <c r="AZ514" i="4"/>
  <c r="AR514" i="4"/>
  <c r="AQ514" i="4"/>
  <c r="AS514" i="4" s="1"/>
  <c r="E514" i="4"/>
  <c r="H514" i="4" s="1"/>
  <c r="AZ513" i="4"/>
  <c r="AR513" i="4"/>
  <c r="AQ513" i="4"/>
  <c r="E513" i="4"/>
  <c r="H513" i="4" s="1"/>
  <c r="AZ512" i="4"/>
  <c r="AR512" i="4"/>
  <c r="AQ512" i="4"/>
  <c r="AS512" i="4" s="1"/>
  <c r="AW512" i="4" s="1"/>
  <c r="E512" i="4"/>
  <c r="H512" i="4" s="1"/>
  <c r="AZ511" i="4"/>
  <c r="AR511" i="4"/>
  <c r="AQ511" i="4"/>
  <c r="E511" i="4"/>
  <c r="H511" i="4" s="1"/>
  <c r="AZ510" i="4"/>
  <c r="AR510" i="4"/>
  <c r="AQ510" i="4"/>
  <c r="AS510" i="4" s="1"/>
  <c r="AW510" i="4" s="1"/>
  <c r="E510" i="4"/>
  <c r="H510" i="4" s="1"/>
  <c r="AZ509" i="4"/>
  <c r="AR509" i="4"/>
  <c r="AQ509" i="4"/>
  <c r="AS509" i="4" s="1"/>
  <c r="AW509" i="4" s="1"/>
  <c r="E509" i="4"/>
  <c r="H509" i="4" s="1"/>
  <c r="AZ508" i="4"/>
  <c r="AR508" i="4"/>
  <c r="AQ508" i="4"/>
  <c r="AS508" i="4" s="1"/>
  <c r="AU508" i="4" s="1"/>
  <c r="E508" i="4"/>
  <c r="H508" i="4" s="1"/>
  <c r="AZ507" i="4"/>
  <c r="AR507" i="4"/>
  <c r="AQ507" i="4"/>
  <c r="AS507" i="4" s="1"/>
  <c r="AW507" i="4" s="1"/>
  <c r="E507" i="4"/>
  <c r="H507" i="4" s="1"/>
  <c r="AZ506" i="4"/>
  <c r="AR506" i="4"/>
  <c r="AQ506" i="4"/>
  <c r="AS506" i="4" s="1"/>
  <c r="E506" i="4"/>
  <c r="H506" i="4" s="1"/>
  <c r="AZ505" i="4"/>
  <c r="AR505" i="4"/>
  <c r="AQ505" i="4"/>
  <c r="AS505" i="4" s="1"/>
  <c r="AW505" i="4" s="1"/>
  <c r="E505" i="4"/>
  <c r="H505" i="4" s="1"/>
  <c r="AZ504" i="4"/>
  <c r="AR504" i="4"/>
  <c r="AQ504" i="4"/>
  <c r="AS504" i="4" s="1"/>
  <c r="AU504" i="4" s="1"/>
  <c r="E504" i="4"/>
  <c r="H504" i="4" s="1"/>
  <c r="AZ503" i="4"/>
  <c r="AR503" i="4"/>
  <c r="AQ503" i="4"/>
  <c r="AS503" i="4" s="1"/>
  <c r="AW503" i="4" s="1"/>
  <c r="E503" i="4"/>
  <c r="H503" i="4" s="1"/>
  <c r="AZ502" i="4"/>
  <c r="AR502" i="4"/>
  <c r="AQ502" i="4"/>
  <c r="AS502" i="4" s="1"/>
  <c r="E502" i="4"/>
  <c r="H502" i="4" s="1"/>
  <c r="AZ501" i="4"/>
  <c r="AR501" i="4"/>
  <c r="AQ501" i="4"/>
  <c r="E501" i="4"/>
  <c r="H501" i="4" s="1"/>
  <c r="AZ500" i="4"/>
  <c r="AR500" i="4"/>
  <c r="AQ500" i="4"/>
  <c r="AS500" i="4" s="1"/>
  <c r="AU500" i="4" s="1"/>
  <c r="E500" i="4"/>
  <c r="H500" i="4" s="1"/>
  <c r="AZ499" i="4"/>
  <c r="AR499" i="4"/>
  <c r="AQ499" i="4"/>
  <c r="AS499" i="4" s="1"/>
  <c r="AW499" i="4" s="1"/>
  <c r="E499" i="4"/>
  <c r="H499" i="4" s="1"/>
  <c r="AZ498" i="4"/>
  <c r="AR498" i="4"/>
  <c r="AQ498" i="4"/>
  <c r="AS498" i="4" s="1"/>
  <c r="AW498" i="4" s="1"/>
  <c r="E498" i="4"/>
  <c r="H498" i="4" s="1"/>
  <c r="AZ497" i="4"/>
  <c r="AR497" i="4"/>
  <c r="AQ497" i="4"/>
  <c r="E497" i="4"/>
  <c r="H497" i="4" s="1"/>
  <c r="AZ496" i="4"/>
  <c r="AR496" i="4"/>
  <c r="AQ496" i="4"/>
  <c r="AS496" i="4" s="1"/>
  <c r="AU496" i="4" s="1"/>
  <c r="E496" i="4"/>
  <c r="H496" i="4" s="1"/>
  <c r="AZ495" i="4"/>
  <c r="AR495" i="4"/>
  <c r="AQ495" i="4"/>
  <c r="AS495" i="4" s="1"/>
  <c r="AW495" i="4" s="1"/>
  <c r="E495" i="4"/>
  <c r="H495" i="4" s="1"/>
  <c r="AZ494" i="4"/>
  <c r="AR494" i="4"/>
  <c r="AQ494" i="4"/>
  <c r="AS494" i="4" s="1"/>
  <c r="AW494" i="4" s="1"/>
  <c r="E494" i="4"/>
  <c r="H494" i="4" s="1"/>
  <c r="AZ493" i="4"/>
  <c r="AR493" i="4"/>
  <c r="AQ493" i="4"/>
  <c r="E493" i="4"/>
  <c r="AZ492" i="4"/>
  <c r="AR492" i="4"/>
  <c r="AQ492" i="4"/>
  <c r="AS492" i="4" s="1"/>
  <c r="AU492" i="4" s="1"/>
  <c r="E492" i="4"/>
  <c r="H492" i="4" s="1"/>
  <c r="AZ491" i="4"/>
  <c r="AR491" i="4"/>
  <c r="AQ491" i="4"/>
  <c r="E491" i="4"/>
  <c r="H491" i="4" s="1"/>
  <c r="AZ490" i="4"/>
  <c r="AR490" i="4"/>
  <c r="AQ490" i="4"/>
  <c r="AS490" i="4" s="1"/>
  <c r="AW490" i="4" s="1"/>
  <c r="E490" i="4"/>
  <c r="H490" i="4" s="1"/>
  <c r="AZ489" i="4"/>
  <c r="AR489" i="4"/>
  <c r="AQ489" i="4"/>
  <c r="E489" i="4"/>
  <c r="H489" i="4" s="1"/>
  <c r="AZ488" i="4"/>
  <c r="AR488" i="4"/>
  <c r="AQ488" i="4"/>
  <c r="AS488" i="4" s="1"/>
  <c r="AU488" i="4" s="1"/>
  <c r="E488" i="4"/>
  <c r="H488" i="4" s="1"/>
  <c r="AZ487" i="4"/>
  <c r="AR487" i="4"/>
  <c r="AQ487" i="4"/>
  <c r="AS487" i="4" s="1"/>
  <c r="AW487" i="4" s="1"/>
  <c r="E487" i="4"/>
  <c r="H487" i="4" s="1"/>
  <c r="AZ486" i="4"/>
  <c r="AR486" i="4"/>
  <c r="AQ486" i="4"/>
  <c r="AS486" i="4" s="1"/>
  <c r="AV486" i="4" s="1"/>
  <c r="E486" i="4"/>
  <c r="H486" i="4" s="1"/>
  <c r="AZ485" i="4"/>
  <c r="AR485" i="4"/>
  <c r="AQ485" i="4"/>
  <c r="AS485" i="4" s="1"/>
  <c r="AW485" i="4" s="1"/>
  <c r="E485" i="4"/>
  <c r="H485" i="4" s="1"/>
  <c r="AZ484" i="4"/>
  <c r="AR484" i="4"/>
  <c r="AQ484" i="4"/>
  <c r="AS484" i="4" s="1"/>
  <c r="AW484" i="4" s="1"/>
  <c r="E484" i="4"/>
  <c r="H484" i="4" s="1"/>
  <c r="AZ483" i="4"/>
  <c r="AR483" i="4"/>
  <c r="AQ483" i="4"/>
  <c r="AS483" i="4" s="1"/>
  <c r="AT483" i="4" s="1"/>
  <c r="E483" i="4"/>
  <c r="H483" i="4" s="1"/>
  <c r="AZ482" i="4"/>
  <c r="AR482" i="4"/>
  <c r="AQ482" i="4"/>
  <c r="AS482" i="4" s="1"/>
  <c r="AV482" i="4" s="1"/>
  <c r="E482" i="4"/>
  <c r="H482" i="4" s="1"/>
  <c r="AZ481" i="4"/>
  <c r="AR481" i="4"/>
  <c r="AQ481" i="4"/>
  <c r="AS481" i="4" s="1"/>
  <c r="AW481" i="4" s="1"/>
  <c r="E481" i="4"/>
  <c r="H481" i="4" s="1"/>
  <c r="AZ480" i="4"/>
  <c r="AR480" i="4"/>
  <c r="AQ480" i="4"/>
  <c r="AS480" i="4" s="1"/>
  <c r="AW480" i="4" s="1"/>
  <c r="E480" i="4"/>
  <c r="H480" i="4" s="1"/>
  <c r="AZ479" i="4"/>
  <c r="AR479" i="4"/>
  <c r="AQ479" i="4"/>
  <c r="AS479" i="4" s="1"/>
  <c r="AT479" i="4" s="1"/>
  <c r="E479" i="4"/>
  <c r="H479" i="4" s="1"/>
  <c r="AZ478" i="4"/>
  <c r="AR478" i="4"/>
  <c r="AQ478" i="4"/>
  <c r="AS478" i="4" s="1"/>
  <c r="AV478" i="4" s="1"/>
  <c r="E478" i="4"/>
  <c r="H478" i="4" s="1"/>
  <c r="AZ477" i="4"/>
  <c r="AR477" i="4"/>
  <c r="AQ477" i="4"/>
  <c r="AS477" i="4" s="1"/>
  <c r="E477" i="4"/>
  <c r="AZ476" i="4"/>
  <c r="AR476" i="4"/>
  <c r="AQ476" i="4"/>
  <c r="E476" i="4"/>
  <c r="H476" i="4" s="1"/>
  <c r="AZ475" i="4"/>
  <c r="AR475" i="4"/>
  <c r="AQ475" i="4"/>
  <c r="AS475" i="4" s="1"/>
  <c r="AT475" i="4" s="1"/>
  <c r="E475" i="4"/>
  <c r="H475" i="4" s="1"/>
  <c r="AZ474" i="4"/>
  <c r="AR474" i="4"/>
  <c r="AQ474" i="4"/>
  <c r="AS474" i="4" s="1"/>
  <c r="AV474" i="4" s="1"/>
  <c r="E474" i="4"/>
  <c r="H474" i="4" s="1"/>
  <c r="AZ473" i="4"/>
  <c r="AR473" i="4"/>
  <c r="AQ473" i="4"/>
  <c r="AS473" i="4" s="1"/>
  <c r="E473" i="4"/>
  <c r="AZ472" i="4"/>
  <c r="AR472" i="4"/>
  <c r="AQ472" i="4"/>
  <c r="E472" i="4"/>
  <c r="H472" i="4" s="1"/>
  <c r="AZ471" i="4"/>
  <c r="AR471" i="4"/>
  <c r="AQ471" i="4"/>
  <c r="AS471" i="4" s="1"/>
  <c r="AU471" i="4" s="1"/>
  <c r="E471" i="4"/>
  <c r="AZ470" i="4"/>
  <c r="AR470" i="4"/>
  <c r="AQ470" i="4"/>
  <c r="AS470" i="4" s="1"/>
  <c r="AT470" i="4" s="1"/>
  <c r="E470" i="4"/>
  <c r="H470" i="4" s="1"/>
  <c r="AZ469" i="4"/>
  <c r="AR469" i="4"/>
  <c r="AQ469" i="4"/>
  <c r="E469" i="4"/>
  <c r="H469" i="4" s="1"/>
  <c r="AZ468" i="4"/>
  <c r="AR468" i="4"/>
  <c r="AQ468" i="4"/>
  <c r="E468" i="4"/>
  <c r="H468" i="4" s="1"/>
  <c r="AZ467" i="4"/>
  <c r="AR467" i="4"/>
  <c r="AQ467" i="4"/>
  <c r="AS467" i="4" s="1"/>
  <c r="AU467" i="4" s="1"/>
  <c r="E467" i="4"/>
  <c r="AZ466" i="4"/>
  <c r="AR466" i="4"/>
  <c r="AQ466" i="4"/>
  <c r="AS466" i="4" s="1"/>
  <c r="E466" i="4"/>
  <c r="H466" i="4" s="1"/>
  <c r="AZ465" i="4"/>
  <c r="AR465" i="4"/>
  <c r="AQ465" i="4"/>
  <c r="E465" i="4"/>
  <c r="AZ464" i="4"/>
  <c r="AR464" i="4"/>
  <c r="AQ464" i="4"/>
  <c r="E464" i="4"/>
  <c r="H464" i="4" s="1"/>
  <c r="AZ463" i="4"/>
  <c r="AR463" i="4"/>
  <c r="AQ463" i="4"/>
  <c r="AS463" i="4" s="1"/>
  <c r="AU463" i="4" s="1"/>
  <c r="E463" i="4"/>
  <c r="H463" i="4" s="1"/>
  <c r="AZ462" i="4"/>
  <c r="AR462" i="4"/>
  <c r="AQ462" i="4"/>
  <c r="E462" i="4"/>
  <c r="H462" i="4" s="1"/>
  <c r="AZ461" i="4"/>
  <c r="AR461" i="4"/>
  <c r="AQ461" i="4"/>
  <c r="E461" i="4"/>
  <c r="H461" i="4" s="1"/>
  <c r="AZ460" i="4"/>
  <c r="AR460" i="4"/>
  <c r="AQ460" i="4"/>
  <c r="AS460" i="4" s="1"/>
  <c r="E460" i="4"/>
  <c r="H460" i="4" s="1"/>
  <c r="AZ459" i="4"/>
  <c r="AR459" i="4"/>
  <c r="AQ459" i="4"/>
  <c r="AS459" i="4" s="1"/>
  <c r="E459" i="4"/>
  <c r="H459" i="4" s="1"/>
  <c r="AZ458" i="4"/>
  <c r="AR458" i="4"/>
  <c r="AQ458" i="4"/>
  <c r="E458" i="4"/>
  <c r="H458" i="4" s="1"/>
  <c r="AZ457" i="4"/>
  <c r="AR457" i="4"/>
  <c r="AQ457" i="4"/>
  <c r="E457" i="4"/>
  <c r="AZ456" i="4"/>
  <c r="AR456" i="4"/>
  <c r="AQ456" i="4"/>
  <c r="AS456" i="4" s="1"/>
  <c r="E456" i="4"/>
  <c r="H456" i="4" s="1"/>
  <c r="AZ455" i="4"/>
  <c r="AR455" i="4"/>
  <c r="AQ455" i="4"/>
  <c r="AS455" i="4" s="1"/>
  <c r="E455" i="4"/>
  <c r="H455" i="4" s="1"/>
  <c r="AZ454" i="4"/>
  <c r="AR454" i="4"/>
  <c r="AQ454" i="4"/>
  <c r="AS454" i="4" s="1"/>
  <c r="AU454" i="4" s="1"/>
  <c r="E454" i="4"/>
  <c r="H454" i="4" s="1"/>
  <c r="AZ453" i="4"/>
  <c r="AR453" i="4"/>
  <c r="AQ453" i="4"/>
  <c r="AS453" i="4" s="1"/>
  <c r="AW453" i="4" s="1"/>
  <c r="E453" i="4"/>
  <c r="H453" i="4" s="1"/>
  <c r="AZ452" i="4"/>
  <c r="AR452" i="4"/>
  <c r="AQ452" i="4"/>
  <c r="E452" i="4"/>
  <c r="H452" i="4" s="1"/>
  <c r="AZ451" i="4"/>
  <c r="AR451" i="4"/>
  <c r="AQ451" i="4"/>
  <c r="E451" i="4"/>
  <c r="H451" i="4" s="1"/>
  <c r="AZ450" i="4"/>
  <c r="AR450" i="4"/>
  <c r="AQ450" i="4"/>
  <c r="AS450" i="4" s="1"/>
  <c r="E450" i="4"/>
  <c r="H450" i="4" s="1"/>
  <c r="AZ449" i="4"/>
  <c r="AR449" i="4"/>
  <c r="AQ449" i="4"/>
  <c r="AS449" i="4" s="1"/>
  <c r="E449" i="4"/>
  <c r="H449" i="4" s="1"/>
  <c r="AZ448" i="4"/>
  <c r="AR448" i="4"/>
  <c r="AQ448" i="4"/>
  <c r="AS448" i="4" s="1"/>
  <c r="AW448" i="4" s="1"/>
  <c r="E448" i="4"/>
  <c r="AZ447" i="4"/>
  <c r="AR447" i="4"/>
  <c r="AQ447" i="4"/>
  <c r="AS447" i="4" s="1"/>
  <c r="AV447" i="4" s="1"/>
  <c r="E447" i="4"/>
  <c r="H447" i="4" s="1"/>
  <c r="AZ446" i="4"/>
  <c r="AR446" i="4"/>
  <c r="AQ446" i="4"/>
  <c r="E446" i="4"/>
  <c r="H446" i="4" s="1"/>
  <c r="AZ445" i="4"/>
  <c r="AR445" i="4"/>
  <c r="AQ445" i="4"/>
  <c r="AS445" i="4" s="1"/>
  <c r="E445" i="4"/>
  <c r="AZ444" i="4"/>
  <c r="AR444" i="4"/>
  <c r="AQ444" i="4"/>
  <c r="E444" i="4"/>
  <c r="H444" i="4" s="1"/>
  <c r="AZ443" i="4"/>
  <c r="AR443" i="4"/>
  <c r="AQ443" i="4"/>
  <c r="AS443" i="4" s="1"/>
  <c r="AT443" i="4" s="1"/>
  <c r="E443" i="4"/>
  <c r="H443" i="4" s="1"/>
  <c r="AZ442" i="4"/>
  <c r="AR442" i="4"/>
  <c r="AQ442" i="4"/>
  <c r="AS442" i="4" s="1"/>
  <c r="AV442" i="4" s="1"/>
  <c r="E442" i="4"/>
  <c r="H442" i="4" s="1"/>
  <c r="AZ441" i="4"/>
  <c r="AR441" i="4"/>
  <c r="AQ441" i="4"/>
  <c r="AS441" i="4" s="1"/>
  <c r="E441" i="4"/>
  <c r="AZ440" i="4"/>
  <c r="AR440" i="4"/>
  <c r="AQ440" i="4"/>
  <c r="E440" i="4"/>
  <c r="H440" i="4" s="1"/>
  <c r="AZ439" i="4"/>
  <c r="AR439" i="4"/>
  <c r="AQ439" i="4"/>
  <c r="AS439" i="4" s="1"/>
  <c r="AT439" i="4" s="1"/>
  <c r="E439" i="4"/>
  <c r="AZ438" i="4"/>
  <c r="AR438" i="4"/>
  <c r="AQ438" i="4"/>
  <c r="AS438" i="4" s="1"/>
  <c r="E438" i="4"/>
  <c r="H438" i="4" s="1"/>
  <c r="AZ437" i="4"/>
  <c r="AR437" i="4"/>
  <c r="AQ437" i="4"/>
  <c r="E437" i="4"/>
  <c r="H437" i="4" s="1"/>
  <c r="AZ436" i="4"/>
  <c r="AR436" i="4"/>
  <c r="AQ436" i="4"/>
  <c r="E436" i="4"/>
  <c r="H436" i="4" s="1"/>
  <c r="AZ435" i="4"/>
  <c r="AR435" i="4"/>
  <c r="AQ435" i="4"/>
  <c r="AS435" i="4" s="1"/>
  <c r="E435" i="4"/>
  <c r="H435" i="4" s="1"/>
  <c r="AZ434" i="4"/>
  <c r="AR434" i="4"/>
  <c r="AQ434" i="4"/>
  <c r="AS434" i="4" s="1"/>
  <c r="AT434" i="4" s="1"/>
  <c r="E434" i="4"/>
  <c r="H434" i="4" s="1"/>
  <c r="AZ433" i="4"/>
  <c r="AR433" i="4"/>
  <c r="AQ433" i="4"/>
  <c r="E433" i="4"/>
  <c r="H433" i="4" s="1"/>
  <c r="AZ432" i="4"/>
  <c r="AR432" i="4"/>
  <c r="AQ432" i="4"/>
  <c r="E432" i="4"/>
  <c r="H432" i="4" s="1"/>
  <c r="AZ431" i="4"/>
  <c r="AR431" i="4"/>
  <c r="AQ431" i="4"/>
  <c r="AS431" i="4" s="1"/>
  <c r="AU431" i="4" s="1"/>
  <c r="E431" i="4"/>
  <c r="AZ430" i="4"/>
  <c r="AR430" i="4"/>
  <c r="AQ430" i="4"/>
  <c r="AS430" i="4" s="1"/>
  <c r="E430" i="4"/>
  <c r="H430" i="4" s="1"/>
  <c r="AZ429" i="4"/>
  <c r="AR429" i="4"/>
  <c r="AQ429" i="4"/>
  <c r="E429" i="4"/>
  <c r="H429" i="4" s="1"/>
  <c r="AZ428" i="4"/>
  <c r="AR428" i="4"/>
  <c r="AQ428" i="4"/>
  <c r="AS428" i="4" s="1"/>
  <c r="AV428" i="4" s="1"/>
  <c r="E428" i="4"/>
  <c r="H428" i="4" s="1"/>
  <c r="AZ427" i="4"/>
  <c r="AR427" i="4"/>
  <c r="AQ427" i="4"/>
  <c r="AS427" i="4" s="1"/>
  <c r="AW427" i="4" s="1"/>
  <c r="E427" i="4"/>
  <c r="H427" i="4" s="1"/>
  <c r="AZ426" i="4"/>
  <c r="AR426" i="4"/>
  <c r="AQ426" i="4"/>
  <c r="AS426" i="4" s="1"/>
  <c r="E426" i="4"/>
  <c r="H426" i="4" s="1"/>
  <c r="AZ425" i="4"/>
  <c r="AR425" i="4"/>
  <c r="AQ425" i="4"/>
  <c r="AS425" i="4" s="1"/>
  <c r="AW425" i="4" s="1"/>
  <c r="E425" i="4"/>
  <c r="H425" i="4" s="1"/>
  <c r="AZ424" i="4"/>
  <c r="AR424" i="4"/>
  <c r="AQ424" i="4"/>
  <c r="AS424" i="4" s="1"/>
  <c r="AU424" i="4" s="1"/>
  <c r="E424" i="4"/>
  <c r="H424" i="4" s="1"/>
  <c r="AZ423" i="4"/>
  <c r="AR423" i="4"/>
  <c r="AQ423" i="4"/>
  <c r="AS423" i="4" s="1"/>
  <c r="AW423" i="4" s="1"/>
  <c r="E423" i="4"/>
  <c r="H423" i="4" s="1"/>
  <c r="AZ422" i="4"/>
  <c r="AR422" i="4"/>
  <c r="AQ422" i="4"/>
  <c r="AS422" i="4" s="1"/>
  <c r="E422" i="4"/>
  <c r="H422" i="4" s="1"/>
  <c r="AZ421" i="4"/>
  <c r="AR421" i="4"/>
  <c r="AQ421" i="4"/>
  <c r="AS421" i="4" s="1"/>
  <c r="AW421" i="4" s="1"/>
  <c r="E421" i="4"/>
  <c r="H421" i="4" s="1"/>
  <c r="AZ420" i="4"/>
  <c r="AR420" i="4"/>
  <c r="AQ420" i="4"/>
  <c r="AS420" i="4" s="1"/>
  <c r="AU420" i="4" s="1"/>
  <c r="E420" i="4"/>
  <c r="H420" i="4" s="1"/>
  <c r="AZ419" i="4"/>
  <c r="AR419" i="4"/>
  <c r="AQ419" i="4"/>
  <c r="AS419" i="4" s="1"/>
  <c r="AW419" i="4" s="1"/>
  <c r="E419" i="4"/>
  <c r="H419" i="4" s="1"/>
  <c r="AZ418" i="4"/>
  <c r="AR418" i="4"/>
  <c r="AQ418" i="4"/>
  <c r="AS418" i="4" s="1"/>
  <c r="E418" i="4"/>
  <c r="H418" i="4" s="1"/>
  <c r="AZ417" i="4"/>
  <c r="AR417" i="4"/>
  <c r="AQ417" i="4"/>
  <c r="AS417" i="4" s="1"/>
  <c r="AW417" i="4" s="1"/>
  <c r="E417" i="4"/>
  <c r="H417" i="4" s="1"/>
  <c r="AZ416" i="4"/>
  <c r="AR416" i="4"/>
  <c r="AQ416" i="4"/>
  <c r="AS416" i="4" s="1"/>
  <c r="AU416" i="4" s="1"/>
  <c r="E416" i="4"/>
  <c r="H416" i="4" s="1"/>
  <c r="AZ415" i="4"/>
  <c r="AR415" i="4"/>
  <c r="AQ415" i="4"/>
  <c r="AS415" i="4" s="1"/>
  <c r="AW415" i="4" s="1"/>
  <c r="E415" i="4"/>
  <c r="H415" i="4" s="1"/>
  <c r="AZ414" i="4"/>
  <c r="AR414" i="4"/>
  <c r="AQ414" i="4"/>
  <c r="AS414" i="4" s="1"/>
  <c r="E414" i="4"/>
  <c r="H414" i="4" s="1"/>
  <c r="AZ413" i="4"/>
  <c r="AR413" i="4"/>
  <c r="AQ413" i="4"/>
  <c r="AS413" i="4" s="1"/>
  <c r="AW413" i="4" s="1"/>
  <c r="E413" i="4"/>
  <c r="H413" i="4" s="1"/>
  <c r="AZ412" i="4"/>
  <c r="AR412" i="4"/>
  <c r="AQ412" i="4"/>
  <c r="AS412" i="4" s="1"/>
  <c r="AU412" i="4" s="1"/>
  <c r="E412" i="4"/>
  <c r="H412" i="4" s="1"/>
  <c r="AZ411" i="4"/>
  <c r="AR411" i="4"/>
  <c r="AQ411" i="4"/>
  <c r="AS411" i="4" s="1"/>
  <c r="AW411" i="4" s="1"/>
  <c r="E411" i="4"/>
  <c r="H411" i="4" s="1"/>
  <c r="AZ410" i="4"/>
  <c r="AR410" i="4"/>
  <c r="AQ410" i="4"/>
  <c r="AS410" i="4" s="1"/>
  <c r="E410" i="4"/>
  <c r="H410" i="4" s="1"/>
  <c r="AZ409" i="4"/>
  <c r="AR409" i="4"/>
  <c r="AQ409" i="4"/>
  <c r="AS409" i="4" s="1"/>
  <c r="AW409" i="4" s="1"/>
  <c r="E409" i="4"/>
  <c r="H409" i="4" s="1"/>
  <c r="AZ408" i="4"/>
  <c r="AR408" i="4"/>
  <c r="AQ408" i="4"/>
  <c r="AS408" i="4" s="1"/>
  <c r="AU408" i="4" s="1"/>
  <c r="E408" i="4"/>
  <c r="H408" i="4" s="1"/>
  <c r="AZ407" i="4"/>
  <c r="AR407" i="4"/>
  <c r="AQ407" i="4"/>
  <c r="AS407" i="4" s="1"/>
  <c r="AW407" i="4" s="1"/>
  <c r="E407" i="4"/>
  <c r="H407" i="4" s="1"/>
  <c r="AZ406" i="4"/>
  <c r="AR406" i="4"/>
  <c r="AQ406" i="4"/>
  <c r="AS406" i="4" s="1"/>
  <c r="E406" i="4"/>
  <c r="H406" i="4" s="1"/>
  <c r="AZ405" i="4"/>
  <c r="AR405" i="4"/>
  <c r="AQ405" i="4"/>
  <c r="AS405" i="4" s="1"/>
  <c r="AW405" i="4" s="1"/>
  <c r="E405" i="4"/>
  <c r="AZ404" i="4"/>
  <c r="AR404" i="4"/>
  <c r="AQ404" i="4"/>
  <c r="AS404" i="4" s="1"/>
  <c r="AU404" i="4" s="1"/>
  <c r="E404" i="4"/>
  <c r="H404" i="4" s="1"/>
  <c r="AZ403" i="4"/>
  <c r="AR403" i="4"/>
  <c r="AQ403" i="4"/>
  <c r="E403" i="4"/>
  <c r="H403" i="4" s="1"/>
  <c r="AZ402" i="4"/>
  <c r="AR402" i="4"/>
  <c r="AQ402" i="4"/>
  <c r="AS402" i="4" s="1"/>
  <c r="AT402" i="4" s="1"/>
  <c r="E402" i="4"/>
  <c r="H402" i="4" s="1"/>
  <c r="AZ401" i="4"/>
  <c r="AR401" i="4"/>
  <c r="AQ401" i="4"/>
  <c r="AS401" i="4" s="1"/>
  <c r="AW401" i="4" s="1"/>
  <c r="E401" i="4"/>
  <c r="H401" i="4" s="1"/>
  <c r="AZ400" i="4"/>
  <c r="AR400" i="4"/>
  <c r="AQ400" i="4"/>
  <c r="AS400" i="4" s="1"/>
  <c r="AU400" i="4" s="1"/>
  <c r="E400" i="4"/>
  <c r="H400" i="4" s="1"/>
  <c r="AZ399" i="4"/>
  <c r="AR399" i="4"/>
  <c r="AQ399" i="4"/>
  <c r="E399" i="4"/>
  <c r="H399" i="4" s="1"/>
  <c r="AZ398" i="4"/>
  <c r="AR398" i="4"/>
  <c r="AQ398" i="4"/>
  <c r="AS398" i="4" s="1"/>
  <c r="AT398" i="4" s="1"/>
  <c r="E398" i="4"/>
  <c r="H398" i="4" s="1"/>
  <c r="AZ397" i="4"/>
  <c r="AR397" i="4"/>
  <c r="AQ397" i="4"/>
  <c r="E397" i="4"/>
  <c r="H397" i="4" s="1"/>
  <c r="AZ396" i="4"/>
  <c r="AR396" i="4"/>
  <c r="AQ396" i="4"/>
  <c r="AS396" i="4" s="1"/>
  <c r="AU396" i="4" s="1"/>
  <c r="E396" i="4"/>
  <c r="H396" i="4" s="1"/>
  <c r="AZ395" i="4"/>
  <c r="AR395" i="4"/>
  <c r="AQ395" i="4"/>
  <c r="AS395" i="4" s="1"/>
  <c r="AW395" i="4" s="1"/>
  <c r="E395" i="4"/>
  <c r="H395" i="4" s="1"/>
  <c r="AZ394" i="4"/>
  <c r="AR394" i="4"/>
  <c r="AQ394" i="4"/>
  <c r="AS394" i="4" s="1"/>
  <c r="AW394" i="4" s="1"/>
  <c r="E394" i="4"/>
  <c r="H394" i="4" s="1"/>
  <c r="AZ393" i="4"/>
  <c r="AR393" i="4"/>
  <c r="AQ393" i="4"/>
  <c r="E393" i="4"/>
  <c r="AZ392" i="4"/>
  <c r="AR392" i="4"/>
  <c r="AQ392" i="4"/>
  <c r="AS392" i="4" s="1"/>
  <c r="AU392" i="4" s="1"/>
  <c r="E392" i="4"/>
  <c r="H392" i="4" s="1"/>
  <c r="AZ391" i="4"/>
  <c r="AR391" i="4"/>
  <c r="AQ391" i="4"/>
  <c r="AS391" i="4" s="1"/>
  <c r="AW391" i="4" s="1"/>
  <c r="E391" i="4"/>
  <c r="H391" i="4" s="1"/>
  <c r="AZ390" i="4"/>
  <c r="AR390" i="4"/>
  <c r="AQ390" i="4"/>
  <c r="AS390" i="4" s="1"/>
  <c r="AW390" i="4" s="1"/>
  <c r="E390" i="4"/>
  <c r="H390" i="4" s="1"/>
  <c r="AZ389" i="4"/>
  <c r="AR389" i="4"/>
  <c r="AQ389" i="4"/>
  <c r="E389" i="4"/>
  <c r="H389" i="4" s="1"/>
  <c r="AZ388" i="4"/>
  <c r="AR388" i="4"/>
  <c r="AQ388" i="4"/>
  <c r="AS388" i="4" s="1"/>
  <c r="AU388" i="4" s="1"/>
  <c r="E388" i="4"/>
  <c r="H388" i="4" s="1"/>
  <c r="AZ387" i="4"/>
  <c r="AR387" i="4"/>
  <c r="AQ387" i="4"/>
  <c r="AS387" i="4" s="1"/>
  <c r="AW387" i="4" s="1"/>
  <c r="E387" i="4"/>
  <c r="H387" i="4" s="1"/>
  <c r="AZ386" i="4"/>
  <c r="AR386" i="4"/>
  <c r="AQ386" i="4"/>
  <c r="AS386" i="4" s="1"/>
  <c r="AW386" i="4" s="1"/>
  <c r="E386" i="4"/>
  <c r="H386" i="4" s="1"/>
  <c r="AZ385" i="4"/>
  <c r="AR385" i="4"/>
  <c r="AQ385" i="4"/>
  <c r="E385" i="4"/>
  <c r="H385" i="4" s="1"/>
  <c r="AZ384" i="4"/>
  <c r="AR384" i="4"/>
  <c r="AQ384" i="4"/>
  <c r="AS384" i="4" s="1"/>
  <c r="AU384" i="4" s="1"/>
  <c r="E384" i="4"/>
  <c r="H384" i="4" s="1"/>
  <c r="AZ383" i="4"/>
  <c r="AR383" i="4"/>
  <c r="AQ383" i="4"/>
  <c r="AS383" i="4" s="1"/>
  <c r="AW383" i="4" s="1"/>
  <c r="E383" i="4"/>
  <c r="H383" i="4" s="1"/>
  <c r="AZ382" i="4"/>
  <c r="AR382" i="4"/>
  <c r="AQ382" i="4"/>
  <c r="AS382" i="4" s="1"/>
  <c r="AW382" i="4" s="1"/>
  <c r="E382" i="4"/>
  <c r="H382" i="4" s="1"/>
  <c r="AZ381" i="4"/>
  <c r="AR381" i="4"/>
  <c r="AQ381" i="4"/>
  <c r="E381" i="4"/>
  <c r="H381" i="4" s="1"/>
  <c r="AZ380" i="4"/>
  <c r="AR380" i="4"/>
  <c r="AQ380" i="4"/>
  <c r="AS380" i="4" s="1"/>
  <c r="AU380" i="4" s="1"/>
  <c r="E380" i="4"/>
  <c r="H380" i="4" s="1"/>
  <c r="AZ379" i="4"/>
  <c r="AR379" i="4"/>
  <c r="AQ379" i="4"/>
  <c r="AS379" i="4" s="1"/>
  <c r="AW379" i="4" s="1"/>
  <c r="E379" i="4"/>
  <c r="H379" i="4" s="1"/>
  <c r="AZ378" i="4"/>
  <c r="AR378" i="4"/>
  <c r="AQ378" i="4"/>
  <c r="AS378" i="4" s="1"/>
  <c r="AW378" i="4" s="1"/>
  <c r="E378" i="4"/>
  <c r="H378" i="4" s="1"/>
  <c r="AZ377" i="4"/>
  <c r="AR377" i="4"/>
  <c r="AQ377" i="4"/>
  <c r="E377" i="4"/>
  <c r="AZ376" i="4"/>
  <c r="AR376" i="4"/>
  <c r="AQ376" i="4"/>
  <c r="AS376" i="4" s="1"/>
  <c r="AU376" i="4" s="1"/>
  <c r="E376" i="4"/>
  <c r="H376" i="4" s="1"/>
  <c r="AZ375" i="4"/>
  <c r="AR375" i="4"/>
  <c r="AQ375" i="4"/>
  <c r="AS375" i="4" s="1"/>
  <c r="AW375" i="4" s="1"/>
  <c r="E375" i="4"/>
  <c r="H375" i="4" s="1"/>
  <c r="AZ374" i="4"/>
  <c r="AR374" i="4"/>
  <c r="AQ374" i="4"/>
  <c r="AS374" i="4" s="1"/>
  <c r="AT374" i="4" s="1"/>
  <c r="E374" i="4"/>
  <c r="H374" i="4" s="1"/>
  <c r="AZ373" i="4"/>
  <c r="AR373" i="4"/>
  <c r="AQ373" i="4"/>
  <c r="E373" i="4"/>
  <c r="H373" i="4" s="1"/>
  <c r="AZ372" i="4"/>
  <c r="AR372" i="4"/>
  <c r="AQ372" i="4"/>
  <c r="AS372" i="4" s="1"/>
  <c r="AU372" i="4" s="1"/>
  <c r="E372" i="4"/>
  <c r="H372" i="4" s="1"/>
  <c r="AZ371" i="4"/>
  <c r="AR371" i="4"/>
  <c r="AQ371" i="4"/>
  <c r="AS371" i="4" s="1"/>
  <c r="AW371" i="4" s="1"/>
  <c r="E371" i="4"/>
  <c r="H371" i="4" s="1"/>
  <c r="AZ370" i="4"/>
  <c r="AR370" i="4"/>
  <c r="AQ370" i="4"/>
  <c r="AS370" i="4" s="1"/>
  <c r="AW370" i="4" s="1"/>
  <c r="E370" i="4"/>
  <c r="H370" i="4" s="1"/>
  <c r="AZ369" i="4"/>
  <c r="AR369" i="4"/>
  <c r="AQ369" i="4"/>
  <c r="E369" i="4"/>
  <c r="H369" i="4" s="1"/>
  <c r="AZ368" i="4"/>
  <c r="AR368" i="4"/>
  <c r="AQ368" i="4"/>
  <c r="AS368" i="4" s="1"/>
  <c r="AU368" i="4" s="1"/>
  <c r="E368" i="4"/>
  <c r="H368" i="4" s="1"/>
  <c r="AZ367" i="4"/>
  <c r="AR367" i="4"/>
  <c r="AQ367" i="4"/>
  <c r="AS367" i="4" s="1"/>
  <c r="AW367" i="4" s="1"/>
  <c r="E367" i="4"/>
  <c r="H367" i="4" s="1"/>
  <c r="AZ366" i="4"/>
  <c r="AR366" i="4"/>
  <c r="AQ366" i="4"/>
  <c r="AS366" i="4" s="1"/>
  <c r="AW366" i="4" s="1"/>
  <c r="E366" i="4"/>
  <c r="H366" i="4" s="1"/>
  <c r="AZ365" i="4"/>
  <c r="AR365" i="4"/>
  <c r="AQ365" i="4"/>
  <c r="E365" i="4"/>
  <c r="H365" i="4" s="1"/>
  <c r="AZ364" i="4"/>
  <c r="AR364" i="4"/>
  <c r="AQ364" i="4"/>
  <c r="AS364" i="4" s="1"/>
  <c r="AU364" i="4" s="1"/>
  <c r="E364" i="4"/>
  <c r="H364" i="4" s="1"/>
  <c r="AZ363" i="4"/>
  <c r="AR363" i="4"/>
  <c r="AQ363" i="4"/>
  <c r="AS363" i="4" s="1"/>
  <c r="AW363" i="4" s="1"/>
  <c r="E363" i="4"/>
  <c r="H363" i="4" s="1"/>
  <c r="AZ362" i="4"/>
  <c r="AR362" i="4"/>
  <c r="AQ362" i="4"/>
  <c r="AS362" i="4" s="1"/>
  <c r="AW362" i="4" s="1"/>
  <c r="E362" i="4"/>
  <c r="H362" i="4" s="1"/>
  <c r="AZ361" i="4"/>
  <c r="AR361" i="4"/>
  <c r="AQ361" i="4"/>
  <c r="E361" i="4"/>
  <c r="AZ360" i="4"/>
  <c r="AR360" i="4"/>
  <c r="AQ360" i="4"/>
  <c r="AS360" i="4" s="1"/>
  <c r="AU360" i="4" s="1"/>
  <c r="E360" i="4"/>
  <c r="H360" i="4" s="1"/>
  <c r="AZ359" i="4"/>
  <c r="AR359" i="4"/>
  <c r="AQ359" i="4"/>
  <c r="AS359" i="4" s="1"/>
  <c r="AW359" i="4" s="1"/>
  <c r="E359" i="4"/>
  <c r="H359" i="4" s="1"/>
  <c r="AZ358" i="4"/>
  <c r="AR358" i="4"/>
  <c r="AQ358" i="4"/>
  <c r="AS358" i="4" s="1"/>
  <c r="AW358" i="4" s="1"/>
  <c r="E358" i="4"/>
  <c r="H358" i="4" s="1"/>
  <c r="AZ357" i="4"/>
  <c r="AR357" i="4"/>
  <c r="AQ357" i="4"/>
  <c r="E357" i="4"/>
  <c r="H357" i="4" s="1"/>
  <c r="AZ356" i="4"/>
  <c r="AR356" i="4"/>
  <c r="AQ356" i="4"/>
  <c r="AS356" i="4" s="1"/>
  <c r="AU356" i="4" s="1"/>
  <c r="E356" i="4"/>
  <c r="H356" i="4" s="1"/>
  <c r="AZ355" i="4"/>
  <c r="AR355" i="4"/>
  <c r="AQ355" i="4"/>
  <c r="AS355" i="4" s="1"/>
  <c r="AW355" i="4" s="1"/>
  <c r="E355" i="4"/>
  <c r="H355" i="4" s="1"/>
  <c r="AZ354" i="4"/>
  <c r="AR354" i="4"/>
  <c r="AQ354" i="4"/>
  <c r="AS354" i="4" s="1"/>
  <c r="AW354" i="4" s="1"/>
  <c r="E354" i="4"/>
  <c r="H354" i="4" s="1"/>
  <c r="AZ353" i="4"/>
  <c r="AR353" i="4"/>
  <c r="AQ353" i="4"/>
  <c r="E353" i="4"/>
  <c r="H353" i="4" s="1"/>
  <c r="AZ352" i="4"/>
  <c r="AR352" i="4"/>
  <c r="AQ352" i="4"/>
  <c r="AS352" i="4" s="1"/>
  <c r="AU352" i="4" s="1"/>
  <c r="E352" i="4"/>
  <c r="H352" i="4" s="1"/>
  <c r="AZ351" i="4"/>
  <c r="AR351" i="4"/>
  <c r="AQ351" i="4"/>
  <c r="AS351" i="4" s="1"/>
  <c r="AW351" i="4" s="1"/>
  <c r="E351" i="4"/>
  <c r="H351" i="4" s="1"/>
  <c r="AZ350" i="4"/>
  <c r="AR350" i="4"/>
  <c r="AQ350" i="4"/>
  <c r="AS350" i="4" s="1"/>
  <c r="AW350" i="4" s="1"/>
  <c r="E350" i="4"/>
  <c r="H350" i="4" s="1"/>
  <c r="AZ349" i="4"/>
  <c r="AR349" i="4"/>
  <c r="AQ349" i="4"/>
  <c r="E349" i="4"/>
  <c r="H349" i="4" s="1"/>
  <c r="AZ348" i="4"/>
  <c r="AQ348" i="4"/>
  <c r="AS348" i="4" s="1"/>
  <c r="AU348" i="4" s="1"/>
  <c r="E348" i="4"/>
  <c r="H348" i="4" s="1"/>
  <c r="AZ347" i="4"/>
  <c r="AQ347" i="4"/>
  <c r="AS347" i="4" s="1"/>
  <c r="AW347" i="4" s="1"/>
  <c r="E347" i="4"/>
  <c r="H347" i="4" s="1"/>
  <c r="AZ346" i="4"/>
  <c r="AQ346" i="4"/>
  <c r="L346" i="4"/>
  <c r="E346" i="4"/>
  <c r="H346" i="4" s="1"/>
  <c r="AZ345" i="4"/>
  <c r="AQ345" i="4"/>
  <c r="AS345" i="4" s="1"/>
  <c r="AT345" i="4" s="1"/>
  <c r="L345" i="4"/>
  <c r="E345" i="4"/>
  <c r="H345" i="4" s="1"/>
  <c r="AZ344" i="4"/>
  <c r="AQ344" i="4"/>
  <c r="AS344" i="4" s="1"/>
  <c r="AV344" i="4" s="1"/>
  <c r="L344" i="4"/>
  <c r="E344" i="4"/>
  <c r="H344" i="4" s="1"/>
  <c r="AZ343" i="4"/>
  <c r="AQ343" i="4"/>
  <c r="AS343" i="4" s="1"/>
  <c r="AW343" i="4" s="1"/>
  <c r="L343" i="4"/>
  <c r="E343" i="4"/>
  <c r="H343" i="4" s="1"/>
  <c r="AZ342" i="4"/>
  <c r="AQ342" i="4"/>
  <c r="AS342" i="4" s="1"/>
  <c r="AW342" i="4" s="1"/>
  <c r="L342" i="4"/>
  <c r="E342" i="4"/>
  <c r="H342" i="4" s="1"/>
  <c r="AZ341" i="4"/>
  <c r="AQ341" i="4"/>
  <c r="L341" i="4"/>
  <c r="E341" i="4"/>
  <c r="H341" i="4" s="1"/>
  <c r="AZ340" i="4"/>
  <c r="AQ340" i="4"/>
  <c r="AS340" i="4" s="1"/>
  <c r="AV340" i="4" s="1"/>
  <c r="L340" i="4"/>
  <c r="E340" i="4"/>
  <c r="H340" i="4" s="1"/>
  <c r="AZ339" i="4"/>
  <c r="AQ339" i="4"/>
  <c r="AS339" i="4" s="1"/>
  <c r="L339" i="4"/>
  <c r="E339" i="4"/>
  <c r="H339" i="4" s="1"/>
  <c r="AZ338" i="4"/>
  <c r="AQ338" i="4"/>
  <c r="AS338" i="4" s="1"/>
  <c r="L338" i="4"/>
  <c r="E338" i="4"/>
  <c r="H338" i="4" s="1"/>
  <c r="AZ337" i="4"/>
  <c r="AQ337" i="4"/>
  <c r="AS337" i="4" s="1"/>
  <c r="AT337" i="4" s="1"/>
  <c r="L337" i="4"/>
  <c r="E337" i="4"/>
  <c r="AZ336" i="4"/>
  <c r="AQ336" i="4"/>
  <c r="AS336" i="4" s="1"/>
  <c r="AV336" i="4" s="1"/>
  <c r="L336" i="4"/>
  <c r="E336" i="4"/>
  <c r="H336" i="4" s="1"/>
  <c r="AZ335" i="4"/>
  <c r="AQ335" i="4"/>
  <c r="AS335" i="4" s="1"/>
  <c r="L335" i="4"/>
  <c r="E335" i="4"/>
  <c r="H335" i="4" s="1"/>
  <c r="AZ334" i="4"/>
  <c r="AQ334" i="4"/>
  <c r="L334" i="4"/>
  <c r="E334" i="4"/>
  <c r="H334" i="4" s="1"/>
  <c r="AZ333" i="4"/>
  <c r="AQ333" i="4"/>
  <c r="L333" i="4"/>
  <c r="E333" i="4"/>
  <c r="H333" i="4" s="1"/>
  <c r="E327" i="4"/>
  <c r="H327" i="4" s="1"/>
  <c r="E326" i="4"/>
  <c r="H326" i="4" s="1"/>
  <c r="AZ327" i="4"/>
  <c r="AQ327" i="4"/>
  <c r="L327" i="4"/>
  <c r="L322" i="4"/>
  <c r="L321" i="4"/>
  <c r="L320" i="4"/>
  <c r="L319" i="4"/>
  <c r="L318" i="4"/>
  <c r="L317" i="4"/>
  <c r="L316" i="4"/>
  <c r="L315" i="4"/>
  <c r="L314" i="4"/>
  <c r="L313" i="4"/>
  <c r="L312" i="4"/>
  <c r="L311" i="4"/>
  <c r="L310" i="4"/>
  <c r="L309" i="4"/>
  <c r="L308" i="4"/>
  <c r="L307" i="4"/>
  <c r="L306" i="4"/>
  <c r="L305" i="4"/>
  <c r="L304" i="4"/>
  <c r="L303"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AZ518" i="4"/>
  <c r="AR518" i="4"/>
  <c r="AQ518" i="4"/>
  <c r="AS518" i="4" s="1"/>
  <c r="L518" i="4"/>
  <c r="E518" i="4"/>
  <c r="H518" i="4" s="1"/>
  <c r="AZ517" i="4"/>
  <c r="AR517" i="4"/>
  <c r="AQ517" i="4"/>
  <c r="L517" i="4"/>
  <c r="E517" i="4"/>
  <c r="H517" i="4" s="1"/>
  <c r="AZ516" i="4"/>
  <c r="AR516" i="4"/>
  <c r="AQ516" i="4"/>
  <c r="AS516" i="4" s="1"/>
  <c r="AW516" i="4" s="1"/>
  <c r="L516" i="4"/>
  <c r="E516" i="4"/>
  <c r="H516" i="4" s="1"/>
  <c r="AZ515" i="4"/>
  <c r="AR515" i="4"/>
  <c r="AQ515" i="4"/>
  <c r="L515" i="4"/>
  <c r="E515" i="4"/>
  <c r="AZ332" i="4"/>
  <c r="AQ332" i="4"/>
  <c r="AS332" i="4" s="1"/>
  <c r="L332" i="4"/>
  <c r="E332" i="4"/>
  <c r="H332" i="4" s="1"/>
  <c r="AZ331" i="4"/>
  <c r="AQ331" i="4"/>
  <c r="AS331" i="4" s="1"/>
  <c r="AV331" i="4" s="1"/>
  <c r="L331" i="4"/>
  <c r="E331" i="4"/>
  <c r="H331" i="4" s="1"/>
  <c r="AZ330" i="4"/>
  <c r="AQ330" i="4"/>
  <c r="AS330" i="4" s="1"/>
  <c r="AT330" i="4" s="1"/>
  <c r="L330" i="4"/>
  <c r="E330" i="4"/>
  <c r="H330" i="4" s="1"/>
  <c r="AZ329" i="4"/>
  <c r="AQ329" i="4"/>
  <c r="AS329" i="4" s="1"/>
  <c r="AV329" i="4" s="1"/>
  <c r="L329" i="4"/>
  <c r="E329" i="4"/>
  <c r="H329" i="4" s="1"/>
  <c r="AZ328" i="4"/>
  <c r="AQ328" i="4"/>
  <c r="AS328" i="4" s="1"/>
  <c r="AW328" i="4" s="1"/>
  <c r="L328" i="4"/>
  <c r="E328" i="4"/>
  <c r="H328" i="4" s="1"/>
  <c r="AZ326" i="4"/>
  <c r="AQ326" i="4"/>
  <c r="AS326" i="4" s="1"/>
  <c r="L326" i="4"/>
  <c r="AZ325" i="4"/>
  <c r="AQ325" i="4"/>
  <c r="AS325" i="4" s="1"/>
  <c r="L325" i="4"/>
  <c r="E325" i="4"/>
  <c r="H325" i="4" s="1"/>
  <c r="AZ324" i="4"/>
  <c r="AQ324" i="4"/>
  <c r="AS324" i="4" s="1"/>
  <c r="AW324" i="4" s="1"/>
  <c r="L324" i="4"/>
  <c r="E324" i="4"/>
  <c r="H324" i="4" s="1"/>
  <c r="AZ323" i="4"/>
  <c r="AQ323" i="4"/>
  <c r="AS323" i="4" s="1"/>
  <c r="AV323" i="4" s="1"/>
  <c r="L323" i="4"/>
  <c r="E323" i="4"/>
  <c r="H323" i="4" s="1"/>
  <c r="AZ322" i="4"/>
  <c r="AQ322" i="4"/>
  <c r="AS322" i="4" s="1"/>
  <c r="AT322" i="4" s="1"/>
  <c r="E322" i="4"/>
  <c r="H322" i="4" s="1"/>
  <c r="AZ321" i="4"/>
  <c r="AQ321" i="4"/>
  <c r="AS321" i="4" s="1"/>
  <c r="AV321" i="4" s="1"/>
  <c r="E321" i="4"/>
  <c r="H321" i="4" s="1"/>
  <c r="AZ320" i="4"/>
  <c r="AQ320" i="4"/>
  <c r="AS320" i="4" s="1"/>
  <c r="AW320" i="4" s="1"/>
  <c r="E320" i="4"/>
  <c r="H320" i="4" s="1"/>
  <c r="AZ319" i="4"/>
  <c r="AQ319" i="4"/>
  <c r="AS319" i="4" s="1"/>
  <c r="AV319" i="4" s="1"/>
  <c r="E319" i="4"/>
  <c r="H319" i="4" s="1"/>
  <c r="AZ318" i="4"/>
  <c r="AQ318" i="4"/>
  <c r="AS318" i="4" s="1"/>
  <c r="AW318" i="4" s="1"/>
  <c r="E318" i="4"/>
  <c r="H318" i="4" s="1"/>
  <c r="AZ317" i="4"/>
  <c r="AQ317" i="4"/>
  <c r="AS317" i="4" s="1"/>
  <c r="E317" i="4"/>
  <c r="H317" i="4" s="1"/>
  <c r="AZ316" i="4"/>
  <c r="AQ316" i="4"/>
  <c r="AS316" i="4" s="1"/>
  <c r="AW316" i="4" s="1"/>
  <c r="E316" i="4"/>
  <c r="H316" i="4" s="1"/>
  <c r="AZ315" i="4"/>
  <c r="AQ315" i="4"/>
  <c r="AS315" i="4" s="1"/>
  <c r="E315" i="4"/>
  <c r="H315" i="4" s="1"/>
  <c r="AZ314" i="4"/>
  <c r="AQ314" i="4"/>
  <c r="AS314" i="4" s="1"/>
  <c r="AT314" i="4" s="1"/>
  <c r="E314" i="4"/>
  <c r="H314" i="4" s="1"/>
  <c r="AZ313" i="4"/>
  <c r="AQ313" i="4"/>
  <c r="AS313" i="4" s="1"/>
  <c r="AV313" i="4" s="1"/>
  <c r="E313" i="4"/>
  <c r="H313" i="4" s="1"/>
  <c r="AZ312" i="4"/>
  <c r="AQ312" i="4"/>
  <c r="AS312" i="4" s="1"/>
  <c r="AW312" i="4" s="1"/>
  <c r="E312" i="4"/>
  <c r="H312" i="4" s="1"/>
  <c r="AZ311" i="4"/>
  <c r="AQ311" i="4"/>
  <c r="AS311" i="4" s="1"/>
  <c r="AV311" i="4" s="1"/>
  <c r="E311" i="4"/>
  <c r="H311" i="4" s="1"/>
  <c r="AZ310" i="4"/>
  <c r="AQ310" i="4"/>
  <c r="AS310" i="4" s="1"/>
  <c r="AW310" i="4" s="1"/>
  <c r="E310" i="4"/>
  <c r="H310" i="4" s="1"/>
  <c r="AZ309" i="4"/>
  <c r="AQ309" i="4"/>
  <c r="AS309" i="4" s="1"/>
  <c r="E309" i="4"/>
  <c r="H309" i="4" s="1"/>
  <c r="AZ308" i="4"/>
  <c r="AQ308" i="4"/>
  <c r="AS308" i="4" s="1"/>
  <c r="AW308" i="4" s="1"/>
  <c r="E308" i="4"/>
  <c r="H308" i="4" s="1"/>
  <c r="AZ307" i="4"/>
  <c r="AQ307" i="4"/>
  <c r="AS307" i="4" s="1"/>
  <c r="E307" i="4"/>
  <c r="H307" i="4" s="1"/>
  <c r="AZ306" i="4"/>
  <c r="AQ306" i="4"/>
  <c r="AS306" i="4" s="1"/>
  <c r="E306" i="4"/>
  <c r="H306" i="4" s="1"/>
  <c r="AZ305" i="4"/>
  <c r="AQ305" i="4"/>
  <c r="AS305" i="4" s="1"/>
  <c r="AV305" i="4" s="1"/>
  <c r="E305" i="4"/>
  <c r="H305" i="4" s="1"/>
  <c r="AZ304" i="4"/>
  <c r="AQ304" i="4"/>
  <c r="AS304" i="4" s="1"/>
  <c r="AW304" i="4" s="1"/>
  <c r="E304" i="4"/>
  <c r="H304" i="4" s="1"/>
  <c r="AZ303" i="4"/>
  <c r="AQ303" i="4"/>
  <c r="AS303" i="4" s="1"/>
  <c r="AV303" i="4" s="1"/>
  <c r="E303" i="4"/>
  <c r="H303" i="4" s="1"/>
  <c r="AZ302" i="4"/>
  <c r="AQ302" i="4"/>
  <c r="AS302" i="4" s="1"/>
  <c r="AW302" i="4" s="1"/>
  <c r="AZ301" i="4"/>
  <c r="AQ301" i="4"/>
  <c r="AS301" i="4" s="1"/>
  <c r="E301" i="4"/>
  <c r="H301" i="4" s="1"/>
  <c r="AZ300" i="4"/>
  <c r="AQ300" i="4"/>
  <c r="AS300" i="4" s="1"/>
  <c r="AW300" i="4" s="1"/>
  <c r="E300" i="4"/>
  <c r="H300" i="4" s="1"/>
  <c r="AZ299" i="4"/>
  <c r="AQ299" i="4"/>
  <c r="AS299" i="4" s="1"/>
  <c r="E299" i="4"/>
  <c r="H299" i="4" s="1"/>
  <c r="AZ298" i="4"/>
  <c r="AQ298" i="4"/>
  <c r="AS298" i="4" s="1"/>
  <c r="E298" i="4"/>
  <c r="H298" i="4" s="1"/>
  <c r="AZ297" i="4"/>
  <c r="AQ297" i="4"/>
  <c r="AS297" i="4" s="1"/>
  <c r="AV297" i="4" s="1"/>
  <c r="E297" i="4"/>
  <c r="H297" i="4" s="1"/>
  <c r="AZ296" i="4"/>
  <c r="AQ296" i="4"/>
  <c r="AS296" i="4" s="1"/>
  <c r="AW296" i="4" s="1"/>
  <c r="E296" i="4"/>
  <c r="H296" i="4" s="1"/>
  <c r="AZ295" i="4"/>
  <c r="AQ295" i="4"/>
  <c r="AS295" i="4" s="1"/>
  <c r="AV295" i="4" s="1"/>
  <c r="E295" i="4"/>
  <c r="H295" i="4" s="1"/>
  <c r="AZ294" i="4"/>
  <c r="AQ294" i="4"/>
  <c r="AS294" i="4" s="1"/>
  <c r="AW294" i="4" s="1"/>
  <c r="E294" i="4"/>
  <c r="H294" i="4" s="1"/>
  <c r="AZ293" i="4"/>
  <c r="AQ293" i="4"/>
  <c r="AS293" i="4" s="1"/>
  <c r="E293" i="4"/>
  <c r="H293" i="4" s="1"/>
  <c r="AZ292" i="4"/>
  <c r="AQ292" i="4"/>
  <c r="AS292" i="4" s="1"/>
  <c r="AW292" i="4" s="1"/>
  <c r="E292" i="4"/>
  <c r="H292" i="4" s="1"/>
  <c r="AZ291" i="4"/>
  <c r="AQ291" i="4"/>
  <c r="AS291" i="4" s="1"/>
  <c r="E291" i="4"/>
  <c r="H291" i="4" s="1"/>
  <c r="AZ290" i="4"/>
  <c r="AQ290" i="4"/>
  <c r="AS290" i="4" s="1"/>
  <c r="E290" i="4"/>
  <c r="H290" i="4" s="1"/>
  <c r="AZ289" i="4"/>
  <c r="AQ289" i="4"/>
  <c r="AS289" i="4" s="1"/>
  <c r="AV289" i="4" s="1"/>
  <c r="E289" i="4"/>
  <c r="H289" i="4" s="1"/>
  <c r="AZ288" i="4"/>
  <c r="AQ288" i="4"/>
  <c r="AS288" i="4" s="1"/>
  <c r="AW288" i="4" s="1"/>
  <c r="E288" i="4"/>
  <c r="H288" i="4" s="1"/>
  <c r="AZ287" i="4"/>
  <c r="AQ287" i="4"/>
  <c r="AS287" i="4" s="1"/>
  <c r="AV287" i="4" s="1"/>
  <c r="E287" i="4"/>
  <c r="H287" i="4" s="1"/>
  <c r="AZ286" i="4"/>
  <c r="AQ286" i="4"/>
  <c r="AS286" i="4" s="1"/>
  <c r="AW286" i="4" s="1"/>
  <c r="E286" i="4"/>
  <c r="H286" i="4" s="1"/>
  <c r="AZ285" i="4"/>
  <c r="AQ285" i="4"/>
  <c r="AS285" i="4" s="1"/>
  <c r="E285" i="4"/>
  <c r="H285" i="4" s="1"/>
  <c r="AZ284" i="4"/>
  <c r="AQ284" i="4"/>
  <c r="AS284" i="4" s="1"/>
  <c r="AW284" i="4" s="1"/>
  <c r="E284" i="4"/>
  <c r="H284" i="4" s="1"/>
  <c r="AZ283" i="4"/>
  <c r="AQ283" i="4"/>
  <c r="AS283" i="4" s="1"/>
  <c r="E283" i="4"/>
  <c r="H283" i="4" s="1"/>
  <c r="AZ282" i="4"/>
  <c r="AQ282" i="4"/>
  <c r="AS282" i="4" s="1"/>
  <c r="AT282" i="4" s="1"/>
  <c r="E282" i="4"/>
  <c r="H282" i="4" s="1"/>
  <c r="AZ281" i="4"/>
  <c r="AQ281" i="4"/>
  <c r="AS281" i="4" s="1"/>
  <c r="AV281" i="4" s="1"/>
  <c r="E281" i="4"/>
  <c r="H281" i="4" s="1"/>
  <c r="AZ280" i="4"/>
  <c r="AQ280" i="4"/>
  <c r="AS280" i="4" s="1"/>
  <c r="AW280" i="4" s="1"/>
  <c r="E280" i="4"/>
  <c r="H280" i="4" s="1"/>
  <c r="AZ279" i="4"/>
  <c r="AQ279" i="4"/>
  <c r="AS279" i="4" s="1"/>
  <c r="AV279" i="4" s="1"/>
  <c r="E279" i="4"/>
  <c r="H279" i="4" s="1"/>
  <c r="AZ278" i="4"/>
  <c r="AQ278" i="4"/>
  <c r="AS278" i="4" s="1"/>
  <c r="AW278" i="4" s="1"/>
  <c r="E278" i="4"/>
  <c r="H278" i="4" s="1"/>
  <c r="AZ277" i="4"/>
  <c r="AQ277" i="4"/>
  <c r="AS277" i="4" s="1"/>
  <c r="E277" i="4"/>
  <c r="H277" i="4" s="1"/>
  <c r="AZ276" i="4"/>
  <c r="AQ276" i="4"/>
  <c r="AS276" i="4" s="1"/>
  <c r="AW276" i="4" s="1"/>
  <c r="E276" i="4"/>
  <c r="H276" i="4" s="1"/>
  <c r="AZ275" i="4"/>
  <c r="AQ275" i="4"/>
  <c r="AS275" i="4" s="1"/>
  <c r="E275" i="4"/>
  <c r="H275" i="4" s="1"/>
  <c r="AZ274" i="4"/>
  <c r="AQ274" i="4"/>
  <c r="AS274" i="4" s="1"/>
  <c r="AT274" i="4" s="1"/>
  <c r="E274" i="4"/>
  <c r="H274" i="4" s="1"/>
  <c r="AZ273" i="4"/>
  <c r="AQ273" i="4"/>
  <c r="AS273" i="4" s="1"/>
  <c r="E273" i="4"/>
  <c r="H273" i="4" s="1"/>
  <c r="AZ272" i="4"/>
  <c r="AQ272" i="4"/>
  <c r="AS272" i="4" s="1"/>
  <c r="E272" i="4"/>
  <c r="H272" i="4" s="1"/>
  <c r="AZ271" i="4"/>
  <c r="AQ271" i="4"/>
  <c r="AS271" i="4" s="1"/>
  <c r="E271" i="4"/>
  <c r="H271" i="4" s="1"/>
  <c r="AZ270" i="4"/>
  <c r="AQ270" i="4"/>
  <c r="AS270" i="4" s="1"/>
  <c r="AU270" i="4" s="1"/>
  <c r="E270" i="4"/>
  <c r="H270" i="4" s="1"/>
  <c r="AZ269" i="4"/>
  <c r="AQ269" i="4"/>
  <c r="E269" i="4"/>
  <c r="H269" i="4" s="1"/>
  <c r="AZ268" i="4"/>
  <c r="AQ268" i="4"/>
  <c r="AS268" i="4" s="1"/>
  <c r="E268" i="4"/>
  <c r="H268" i="4" s="1"/>
  <c r="AZ267" i="4"/>
  <c r="AQ267" i="4"/>
  <c r="E267" i="4"/>
  <c r="H267" i="4" s="1"/>
  <c r="AZ266" i="4"/>
  <c r="AQ266" i="4"/>
  <c r="AS266" i="4" s="1"/>
  <c r="E266" i="4"/>
  <c r="H266" i="4" s="1"/>
  <c r="AZ265" i="4"/>
  <c r="AQ265" i="4"/>
  <c r="E265" i="4"/>
  <c r="H265" i="4" s="1"/>
  <c r="AZ264" i="4"/>
  <c r="AQ264" i="4"/>
  <c r="AS264" i="4" s="1"/>
  <c r="E264" i="4"/>
  <c r="H264" i="4" s="1"/>
  <c r="AZ263" i="4"/>
  <c r="AQ263" i="4"/>
  <c r="E263" i="4"/>
  <c r="H263" i="4" s="1"/>
  <c r="AZ262" i="4"/>
  <c r="AQ262" i="4"/>
  <c r="AS262" i="4" s="1"/>
  <c r="E262" i="4"/>
  <c r="H262" i="4" s="1"/>
  <c r="AZ261" i="4"/>
  <c r="AQ261" i="4"/>
  <c r="E261" i="4"/>
  <c r="H261" i="4" s="1"/>
  <c r="AZ260" i="4"/>
  <c r="AQ260" i="4"/>
  <c r="AS260" i="4" s="1"/>
  <c r="E260" i="4"/>
  <c r="H260" i="4" s="1"/>
  <c r="AZ259" i="4"/>
  <c r="AQ259" i="4"/>
  <c r="E259" i="4"/>
  <c r="H259" i="4" s="1"/>
  <c r="AZ258" i="4"/>
  <c r="AQ258" i="4"/>
  <c r="AS258" i="4" s="1"/>
  <c r="E258" i="4"/>
  <c r="H258" i="4" s="1"/>
  <c r="AZ257" i="4"/>
  <c r="AQ257" i="4"/>
  <c r="E257" i="4"/>
  <c r="H257" i="4" s="1"/>
  <c r="AZ256" i="4"/>
  <c r="AQ256" i="4"/>
  <c r="AS256" i="4" s="1"/>
  <c r="E256" i="4"/>
  <c r="H256" i="4" s="1"/>
  <c r="AZ255" i="4"/>
  <c r="AQ255" i="4"/>
  <c r="E255" i="4"/>
  <c r="H255" i="4" s="1"/>
  <c r="AZ254" i="4"/>
  <c r="AQ254" i="4"/>
  <c r="AS254" i="4" s="1"/>
  <c r="E254" i="4"/>
  <c r="H254" i="4" s="1"/>
  <c r="AZ253" i="4"/>
  <c r="AQ253" i="4"/>
  <c r="E253" i="4"/>
  <c r="H253" i="4" s="1"/>
  <c r="AZ252" i="4"/>
  <c r="AQ252" i="4"/>
  <c r="AS252" i="4" s="1"/>
  <c r="E252" i="4"/>
  <c r="H252" i="4" s="1"/>
  <c r="AZ251" i="4"/>
  <c r="AQ251" i="4"/>
  <c r="E251" i="4"/>
  <c r="H251" i="4" s="1"/>
  <c r="AZ250" i="4"/>
  <c r="AQ250" i="4"/>
  <c r="AS250" i="4" s="1"/>
  <c r="E250" i="4"/>
  <c r="H250" i="4" s="1"/>
  <c r="AZ249" i="4"/>
  <c r="AQ249" i="4"/>
  <c r="E249" i="4"/>
  <c r="H249" i="4" s="1"/>
  <c r="AZ248" i="4"/>
  <c r="AQ248" i="4"/>
  <c r="AS248" i="4" s="1"/>
  <c r="E248" i="4"/>
  <c r="H248" i="4" s="1"/>
  <c r="AZ247" i="4"/>
  <c r="AQ247" i="4"/>
  <c r="E247" i="4"/>
  <c r="H247" i="4" s="1"/>
  <c r="AZ246" i="4"/>
  <c r="AQ246" i="4"/>
  <c r="AS246" i="4" s="1"/>
  <c r="E246" i="4"/>
  <c r="H246" i="4" s="1"/>
  <c r="AZ245" i="4"/>
  <c r="AQ245" i="4"/>
  <c r="E245" i="4"/>
  <c r="H245" i="4" s="1"/>
  <c r="AZ244" i="4"/>
  <c r="AQ244" i="4"/>
  <c r="AS244" i="4" s="1"/>
  <c r="E244" i="4"/>
  <c r="H244" i="4" s="1"/>
  <c r="AZ243" i="4"/>
  <c r="AQ243" i="4"/>
  <c r="AS243" i="4" s="1"/>
  <c r="E243" i="4"/>
  <c r="H243" i="4" s="1"/>
  <c r="AZ242" i="4"/>
  <c r="AQ242" i="4"/>
  <c r="AS242" i="4" s="1"/>
  <c r="E242" i="4"/>
  <c r="H242" i="4" s="1"/>
  <c r="AZ241" i="4"/>
  <c r="AQ241" i="4"/>
  <c r="AS241" i="4" s="1"/>
  <c r="E241" i="4"/>
  <c r="H241" i="4" s="1"/>
  <c r="AZ240" i="4"/>
  <c r="AQ240" i="4"/>
  <c r="AS240" i="4" s="1"/>
  <c r="E240" i="4"/>
  <c r="H240" i="4" s="1"/>
  <c r="AZ239" i="4"/>
  <c r="AQ239" i="4"/>
  <c r="AS239" i="4" s="1"/>
  <c r="E239" i="4"/>
  <c r="H239" i="4" s="1"/>
  <c r="AZ238" i="4"/>
  <c r="AQ238" i="4"/>
  <c r="AS238" i="4" s="1"/>
  <c r="E238" i="4"/>
  <c r="H238" i="4" s="1"/>
  <c r="AZ237" i="4"/>
  <c r="AQ237" i="4"/>
  <c r="AS237" i="4" s="1"/>
  <c r="E237" i="4"/>
  <c r="H237" i="4" s="1"/>
  <c r="AZ236" i="4"/>
  <c r="AQ236" i="4"/>
  <c r="AS236" i="4" s="1"/>
  <c r="E236" i="4"/>
  <c r="H236" i="4" s="1"/>
  <c r="AZ235" i="4"/>
  <c r="AQ235" i="4"/>
  <c r="AS235" i="4" s="1"/>
  <c r="E235" i="4"/>
  <c r="H235" i="4" s="1"/>
  <c r="AZ234" i="4"/>
  <c r="AQ234" i="4"/>
  <c r="AS234" i="4" s="1"/>
  <c r="E234" i="4"/>
  <c r="H234" i="4" s="1"/>
  <c r="AZ233" i="4"/>
  <c r="AQ233" i="4"/>
  <c r="AS233" i="4" s="1"/>
  <c r="E233" i="4"/>
  <c r="H233" i="4" s="1"/>
  <c r="AZ232" i="4"/>
  <c r="AQ232" i="4"/>
  <c r="AS232" i="4" s="1"/>
  <c r="E232" i="4"/>
  <c r="H232" i="4" s="1"/>
  <c r="AZ231" i="4"/>
  <c r="AQ231" i="4"/>
  <c r="AS231" i="4" s="1"/>
  <c r="E231" i="4"/>
  <c r="H231" i="4" s="1"/>
  <c r="AZ230" i="4"/>
  <c r="AQ230" i="4"/>
  <c r="E230" i="4"/>
  <c r="H230" i="4" s="1"/>
  <c r="AZ229" i="4"/>
  <c r="AQ229" i="4"/>
  <c r="E229" i="4"/>
  <c r="H229" i="4" s="1"/>
  <c r="AZ228" i="4"/>
  <c r="AQ228" i="4"/>
  <c r="AS228" i="4" s="1"/>
  <c r="E228" i="4"/>
  <c r="AZ227" i="4"/>
  <c r="AQ227" i="4"/>
  <c r="AS227" i="4" s="1"/>
  <c r="E227" i="4"/>
  <c r="H227" i="4" s="1"/>
  <c r="AZ226" i="4"/>
  <c r="AQ226" i="4"/>
  <c r="E226" i="4"/>
  <c r="H226" i="4" s="1"/>
  <c r="AZ225" i="4"/>
  <c r="AQ225" i="4"/>
  <c r="E225" i="4"/>
  <c r="H225" i="4" s="1"/>
  <c r="AZ224" i="4"/>
  <c r="AQ224" i="4"/>
  <c r="AS224" i="4" s="1"/>
  <c r="E224" i="4"/>
  <c r="H224" i="4" s="1"/>
  <c r="AZ223" i="4"/>
  <c r="AQ223" i="4"/>
  <c r="AS223" i="4" s="1"/>
  <c r="AW223" i="4" s="1"/>
  <c r="E223" i="4"/>
  <c r="H223" i="4" s="1"/>
  <c r="AZ222" i="4"/>
  <c r="AQ222" i="4"/>
  <c r="E222" i="4"/>
  <c r="AZ221" i="4"/>
  <c r="AQ221" i="4"/>
  <c r="E221" i="4"/>
  <c r="H221" i="4" s="1"/>
  <c r="AZ220" i="4"/>
  <c r="AQ220" i="4"/>
  <c r="AS220" i="4" s="1"/>
  <c r="AW220" i="4" s="1"/>
  <c r="E220" i="4"/>
  <c r="H220" i="4" s="1"/>
  <c r="AZ219" i="4"/>
  <c r="AQ219" i="4"/>
  <c r="E219" i="4"/>
  <c r="AZ218" i="4"/>
  <c r="AQ218" i="4"/>
  <c r="E218" i="4"/>
  <c r="H218" i="4" s="1"/>
  <c r="AZ217" i="4"/>
  <c r="AQ217" i="4"/>
  <c r="AS217" i="4" s="1"/>
  <c r="AW217" i="4" s="1"/>
  <c r="E217" i="4"/>
  <c r="H217" i="4" s="1"/>
  <c r="AZ216" i="4"/>
  <c r="AQ216" i="4"/>
  <c r="E216" i="4"/>
  <c r="AZ215" i="4"/>
  <c r="AQ215" i="4"/>
  <c r="AS215" i="4" s="1"/>
  <c r="AW215" i="4" s="1"/>
  <c r="E215" i="4"/>
  <c r="H215" i="4" s="1"/>
  <c r="AZ214" i="4"/>
  <c r="AQ214" i="4"/>
  <c r="E214" i="4"/>
  <c r="H214" i="4" s="1"/>
  <c r="AZ213" i="4"/>
  <c r="AQ213" i="4"/>
  <c r="AS213" i="4" s="1"/>
  <c r="AW213" i="4" s="1"/>
  <c r="E213" i="4"/>
  <c r="H213" i="4" s="1"/>
  <c r="AZ212" i="4"/>
  <c r="AQ212" i="4"/>
  <c r="E212" i="4"/>
  <c r="AZ211" i="4"/>
  <c r="AQ211" i="4"/>
  <c r="AS211" i="4" s="1"/>
  <c r="AW211" i="4" s="1"/>
  <c r="E211" i="4"/>
  <c r="H211" i="4" s="1"/>
  <c r="AZ210" i="4"/>
  <c r="AQ210" i="4"/>
  <c r="E210" i="4"/>
  <c r="H210" i="4" s="1"/>
  <c r="AZ209" i="4"/>
  <c r="AQ209" i="4"/>
  <c r="AS209" i="4" s="1"/>
  <c r="AW209" i="4" s="1"/>
  <c r="E209" i="4"/>
  <c r="H209" i="4" s="1"/>
  <c r="AZ208" i="4"/>
  <c r="AQ208" i="4"/>
  <c r="E208" i="4"/>
  <c r="AZ207" i="4"/>
  <c r="AQ207" i="4"/>
  <c r="AS207" i="4" s="1"/>
  <c r="AW207" i="4" s="1"/>
  <c r="E207" i="4"/>
  <c r="H207" i="4" s="1"/>
  <c r="AZ206" i="4"/>
  <c r="AQ206" i="4"/>
  <c r="E206" i="4"/>
  <c r="H206" i="4" s="1"/>
  <c r="AZ205" i="4"/>
  <c r="AQ205" i="4"/>
  <c r="AS205" i="4" s="1"/>
  <c r="AW205" i="4" s="1"/>
  <c r="E205" i="4"/>
  <c r="H205" i="4" s="1"/>
  <c r="AZ204" i="4"/>
  <c r="AQ204" i="4"/>
  <c r="E204" i="4"/>
  <c r="AZ203" i="4"/>
  <c r="AQ203" i="4"/>
  <c r="AS203" i="4" s="1"/>
  <c r="AW203" i="4" s="1"/>
  <c r="E203" i="4"/>
  <c r="H203" i="4" s="1"/>
  <c r="AZ202" i="4"/>
  <c r="AQ202" i="4"/>
  <c r="E202" i="4"/>
  <c r="H202" i="4" s="1"/>
  <c r="AZ201" i="4"/>
  <c r="AQ201" i="4"/>
  <c r="AS201" i="4" s="1"/>
  <c r="AW201" i="4" s="1"/>
  <c r="E201" i="4"/>
  <c r="H201" i="4" s="1"/>
  <c r="AZ200" i="4"/>
  <c r="AQ200" i="4"/>
  <c r="E200" i="4"/>
  <c r="AZ199" i="4"/>
  <c r="AQ199" i="4"/>
  <c r="AS199" i="4" s="1"/>
  <c r="AW199" i="4" s="1"/>
  <c r="E199" i="4"/>
  <c r="H199" i="4" s="1"/>
  <c r="AZ198" i="4"/>
  <c r="AQ198" i="4"/>
  <c r="E198" i="4"/>
  <c r="H198" i="4" s="1"/>
  <c r="AZ197" i="4"/>
  <c r="AQ197" i="4"/>
  <c r="AS197" i="4" s="1"/>
  <c r="AW197" i="4" s="1"/>
  <c r="E197" i="4"/>
  <c r="H197" i="4" s="1"/>
  <c r="AZ196" i="4"/>
  <c r="AQ196" i="4"/>
  <c r="E196" i="4"/>
  <c r="AZ195" i="4"/>
  <c r="AQ195" i="4"/>
  <c r="AS195" i="4" s="1"/>
  <c r="AW195" i="4" s="1"/>
  <c r="E195" i="4"/>
  <c r="H195" i="4" s="1"/>
  <c r="AZ194" i="4"/>
  <c r="AQ194" i="4"/>
  <c r="E194" i="4"/>
  <c r="H194" i="4" s="1"/>
  <c r="AZ193" i="4"/>
  <c r="AQ193" i="4"/>
  <c r="AS193" i="4" s="1"/>
  <c r="AW193" i="4" s="1"/>
  <c r="E193" i="4"/>
  <c r="H193" i="4" s="1"/>
  <c r="AZ192" i="4"/>
  <c r="AQ192" i="4"/>
  <c r="E192" i="4"/>
  <c r="AZ191" i="4"/>
  <c r="AQ191" i="4"/>
  <c r="AS191" i="4" s="1"/>
  <c r="AW191" i="4" s="1"/>
  <c r="E191" i="4"/>
  <c r="H191" i="4" s="1"/>
  <c r="AZ190" i="4"/>
  <c r="AQ190" i="4"/>
  <c r="E190" i="4"/>
  <c r="H190" i="4" s="1"/>
  <c r="AZ189" i="4"/>
  <c r="AQ189" i="4"/>
  <c r="AS189" i="4" s="1"/>
  <c r="AW189" i="4" s="1"/>
  <c r="E189" i="4"/>
  <c r="H189" i="4" s="1"/>
  <c r="AZ188" i="4"/>
  <c r="AQ188" i="4"/>
  <c r="E188" i="4"/>
  <c r="AZ187" i="4"/>
  <c r="AQ187" i="4"/>
  <c r="AS187" i="4" s="1"/>
  <c r="AW187" i="4" s="1"/>
  <c r="E187" i="4"/>
  <c r="H187" i="4" s="1"/>
  <c r="AZ186" i="4"/>
  <c r="AQ186" i="4"/>
  <c r="E186" i="4"/>
  <c r="H186" i="4" s="1"/>
  <c r="AZ185" i="4"/>
  <c r="AQ185" i="4"/>
  <c r="AS185" i="4" s="1"/>
  <c r="AW185" i="4" s="1"/>
  <c r="E185" i="4"/>
  <c r="H185" i="4" s="1"/>
  <c r="AZ184" i="4"/>
  <c r="AQ184" i="4"/>
  <c r="E184" i="4"/>
  <c r="AZ183" i="4"/>
  <c r="AQ183" i="4"/>
  <c r="AS183" i="4" s="1"/>
  <c r="AW183" i="4" s="1"/>
  <c r="E183" i="4"/>
  <c r="H183" i="4" s="1"/>
  <c r="AZ182" i="4"/>
  <c r="AQ182" i="4"/>
  <c r="E182" i="4"/>
  <c r="H182" i="4" s="1"/>
  <c r="AZ181" i="4"/>
  <c r="AQ181" i="4"/>
  <c r="AS181" i="4" s="1"/>
  <c r="E181" i="4"/>
  <c r="H181" i="4" s="1"/>
  <c r="AZ180" i="4"/>
  <c r="AQ180" i="4"/>
  <c r="AS180" i="4" s="1"/>
  <c r="E180" i="4"/>
  <c r="H180" i="4" s="1"/>
  <c r="AZ179" i="4"/>
  <c r="AQ179" i="4"/>
  <c r="AS179" i="4" s="1"/>
  <c r="E179" i="4"/>
  <c r="H179" i="4" s="1"/>
  <c r="AZ178" i="4"/>
  <c r="AQ178" i="4"/>
  <c r="AS178" i="4" s="1"/>
  <c r="E178" i="4"/>
  <c r="H178" i="4" s="1"/>
  <c r="AZ177" i="4"/>
  <c r="AQ177" i="4"/>
  <c r="AS177" i="4" s="1"/>
  <c r="E177" i="4"/>
  <c r="H177" i="4" s="1"/>
  <c r="AZ176" i="4"/>
  <c r="AQ176" i="4"/>
  <c r="AS176" i="4" s="1"/>
  <c r="E176" i="4"/>
  <c r="H176" i="4" s="1"/>
  <c r="AZ175" i="4"/>
  <c r="AQ175" i="4"/>
  <c r="AS175" i="4" s="1"/>
  <c r="E175" i="4"/>
  <c r="H175" i="4" s="1"/>
  <c r="AZ174" i="4"/>
  <c r="AQ174" i="4"/>
  <c r="AS174" i="4" s="1"/>
  <c r="E174" i="4"/>
  <c r="H174" i="4" s="1"/>
  <c r="AZ173" i="4"/>
  <c r="AQ173" i="4"/>
  <c r="AS173" i="4" s="1"/>
  <c r="E173" i="4"/>
  <c r="H173" i="4" s="1"/>
  <c r="AZ172" i="4"/>
  <c r="AQ172" i="4"/>
  <c r="AS172" i="4" s="1"/>
  <c r="E172" i="4"/>
  <c r="H172" i="4" s="1"/>
  <c r="AZ171" i="4"/>
  <c r="AQ171" i="4"/>
  <c r="AS171" i="4" s="1"/>
  <c r="E171" i="4"/>
  <c r="H171" i="4" s="1"/>
  <c r="AZ170" i="4"/>
  <c r="AQ170" i="4"/>
  <c r="AS170" i="4" s="1"/>
  <c r="E170" i="4"/>
  <c r="H170" i="4" s="1"/>
  <c r="AZ169" i="4"/>
  <c r="AQ169" i="4"/>
  <c r="AS169" i="4" s="1"/>
  <c r="E169" i="4"/>
  <c r="H169" i="4" s="1"/>
  <c r="AZ168" i="4"/>
  <c r="AQ168" i="4"/>
  <c r="AS168" i="4" s="1"/>
  <c r="E168" i="4"/>
  <c r="H168" i="4" s="1"/>
  <c r="AZ167" i="4"/>
  <c r="AQ167" i="4"/>
  <c r="AS167" i="4" s="1"/>
  <c r="E167" i="4"/>
  <c r="H167" i="4" s="1"/>
  <c r="AZ166" i="4"/>
  <c r="AQ166" i="4"/>
  <c r="AS166" i="4" s="1"/>
  <c r="E166" i="4"/>
  <c r="H166" i="4" s="1"/>
  <c r="AZ165" i="4"/>
  <c r="AQ165" i="4"/>
  <c r="AS165" i="4" s="1"/>
  <c r="E165" i="4"/>
  <c r="H165" i="4" s="1"/>
  <c r="AZ164" i="4"/>
  <c r="AQ164" i="4"/>
  <c r="AS164" i="4" s="1"/>
  <c r="E164" i="4"/>
  <c r="H164" i="4" s="1"/>
  <c r="AZ163" i="4"/>
  <c r="AQ163" i="4"/>
  <c r="AS163" i="4" s="1"/>
  <c r="E163" i="4"/>
  <c r="H163" i="4" s="1"/>
  <c r="AZ162" i="4"/>
  <c r="AQ162" i="4"/>
  <c r="AS162" i="4" s="1"/>
  <c r="E162" i="4"/>
  <c r="H162" i="4" s="1"/>
  <c r="AZ161" i="4"/>
  <c r="AQ161" i="4"/>
  <c r="AS161" i="4" s="1"/>
  <c r="E161" i="4"/>
  <c r="H161" i="4" s="1"/>
  <c r="AZ160" i="4"/>
  <c r="AQ160" i="4"/>
  <c r="AS160" i="4" s="1"/>
  <c r="E160" i="4"/>
  <c r="H160" i="4" s="1"/>
  <c r="AZ159" i="4"/>
  <c r="AQ159" i="4"/>
  <c r="AS159" i="4" s="1"/>
  <c r="E159" i="4"/>
  <c r="H159" i="4" s="1"/>
  <c r="AZ158" i="4"/>
  <c r="AQ158" i="4"/>
  <c r="AS158" i="4" s="1"/>
  <c r="E158" i="4"/>
  <c r="H158" i="4" s="1"/>
  <c r="AZ157" i="4"/>
  <c r="AQ157" i="4"/>
  <c r="AS157" i="4" s="1"/>
  <c r="E157" i="4"/>
  <c r="H157" i="4" s="1"/>
  <c r="AZ156" i="4"/>
  <c r="AQ156" i="4"/>
  <c r="AS156" i="4" s="1"/>
  <c r="E156" i="4"/>
  <c r="H156" i="4" s="1"/>
  <c r="AZ155" i="4"/>
  <c r="AQ155" i="4"/>
  <c r="AS155" i="4" s="1"/>
  <c r="E155" i="4"/>
  <c r="H155" i="4" s="1"/>
  <c r="AZ154" i="4"/>
  <c r="AQ154" i="4"/>
  <c r="AS154" i="4" s="1"/>
  <c r="E154" i="4"/>
  <c r="H154" i="4" s="1"/>
  <c r="AZ153" i="4"/>
  <c r="AQ153" i="4"/>
  <c r="AS153" i="4" s="1"/>
  <c r="E153" i="4"/>
  <c r="H153" i="4" s="1"/>
  <c r="AZ152" i="4"/>
  <c r="AQ152" i="4"/>
  <c r="AS152" i="4" s="1"/>
  <c r="E152" i="4"/>
  <c r="H152" i="4" s="1"/>
  <c r="AZ151" i="4"/>
  <c r="AQ151" i="4"/>
  <c r="AS151" i="4" s="1"/>
  <c r="E151" i="4"/>
  <c r="H151" i="4" s="1"/>
  <c r="AZ150" i="4"/>
  <c r="AQ150" i="4"/>
  <c r="AS150" i="4" s="1"/>
  <c r="E150" i="4"/>
  <c r="H150" i="4" s="1"/>
  <c r="AZ149" i="4"/>
  <c r="AQ149" i="4"/>
  <c r="E149" i="4"/>
  <c r="H149" i="4" s="1"/>
  <c r="AZ148" i="4"/>
  <c r="AQ148" i="4"/>
  <c r="AS148" i="4" s="1"/>
  <c r="E148" i="4"/>
  <c r="AZ147" i="4"/>
  <c r="AQ147" i="4"/>
  <c r="AS147" i="4" s="1"/>
  <c r="AV147" i="4" s="1"/>
  <c r="E147" i="4"/>
  <c r="H147" i="4" s="1"/>
  <c r="AZ146" i="4"/>
  <c r="AQ146" i="4"/>
  <c r="AS146" i="4" s="1"/>
  <c r="AW146" i="4" s="1"/>
  <c r="E146" i="4"/>
  <c r="H146" i="4" s="1"/>
  <c r="AZ145" i="4"/>
  <c r="AQ145" i="4"/>
  <c r="AS145" i="4" s="1"/>
  <c r="AT145" i="4" s="1"/>
  <c r="E145" i="4"/>
  <c r="AZ144" i="4"/>
  <c r="AQ144" i="4"/>
  <c r="AS144" i="4" s="1"/>
  <c r="E144" i="4"/>
  <c r="AZ143" i="4"/>
  <c r="AQ143" i="4"/>
  <c r="E143" i="4"/>
  <c r="H143" i="4" s="1"/>
  <c r="AZ142" i="4"/>
  <c r="AQ142" i="4"/>
  <c r="AS142" i="4" s="1"/>
  <c r="AW142" i="4" s="1"/>
  <c r="E142" i="4"/>
  <c r="AZ141" i="4"/>
  <c r="AQ141" i="4"/>
  <c r="E141" i="4"/>
  <c r="H141" i="4" s="1"/>
  <c r="AZ140" i="4"/>
  <c r="AQ140" i="4"/>
  <c r="AS140" i="4" s="1"/>
  <c r="E140" i="4"/>
  <c r="AZ139" i="4"/>
  <c r="AQ139" i="4"/>
  <c r="E139" i="4"/>
  <c r="H139" i="4" s="1"/>
  <c r="AZ138" i="4"/>
  <c r="AQ138" i="4"/>
  <c r="AS138" i="4" s="1"/>
  <c r="AW138" i="4" s="1"/>
  <c r="H138" i="4"/>
  <c r="AZ137" i="4"/>
  <c r="AQ137" i="4"/>
  <c r="E137" i="4"/>
  <c r="H137" i="4" s="1"/>
  <c r="AZ136" i="4"/>
  <c r="AQ136" i="4"/>
  <c r="E136" i="4"/>
  <c r="H136" i="4" s="1"/>
  <c r="AZ135" i="4"/>
  <c r="AQ135" i="4"/>
  <c r="AS135" i="4" s="1"/>
  <c r="AW135" i="4" s="1"/>
  <c r="E135" i="4"/>
  <c r="AZ134" i="4"/>
  <c r="AQ134" i="4"/>
  <c r="E134" i="4"/>
  <c r="H134" i="4" s="1"/>
  <c r="AZ133" i="4"/>
  <c r="AQ133" i="4"/>
  <c r="AS133" i="4" s="1"/>
  <c r="E133" i="4"/>
  <c r="H133" i="4" s="1"/>
  <c r="AZ132" i="4"/>
  <c r="AQ132" i="4"/>
  <c r="E132" i="4"/>
  <c r="H132" i="4" s="1"/>
  <c r="AZ131" i="4"/>
  <c r="AQ131" i="4"/>
  <c r="AS131" i="4" s="1"/>
  <c r="AW131" i="4" s="1"/>
  <c r="E131" i="4"/>
  <c r="AZ130" i="4"/>
  <c r="AQ130" i="4"/>
  <c r="E130" i="4"/>
  <c r="H130" i="4" s="1"/>
  <c r="AZ129" i="4"/>
  <c r="AQ129" i="4"/>
  <c r="AS129" i="4" s="1"/>
  <c r="AW129" i="4" s="1"/>
  <c r="E129" i="4"/>
  <c r="AZ128" i="4"/>
  <c r="AQ128" i="4"/>
  <c r="E128" i="4"/>
  <c r="H128" i="4" s="1"/>
  <c r="AZ127" i="4"/>
  <c r="AQ127" i="4"/>
  <c r="AS127" i="4" s="1"/>
  <c r="AW127" i="4" s="1"/>
  <c r="E127" i="4"/>
  <c r="AZ126" i="4"/>
  <c r="AQ126" i="4"/>
  <c r="E126" i="4"/>
  <c r="H126" i="4" s="1"/>
  <c r="AZ125" i="4"/>
  <c r="AQ125" i="4"/>
  <c r="E125" i="4"/>
  <c r="AZ124" i="4"/>
  <c r="AQ124" i="4"/>
  <c r="E124" i="4"/>
  <c r="H124" i="4" s="1"/>
  <c r="AZ123" i="4"/>
  <c r="AQ123" i="4"/>
  <c r="E123" i="4"/>
  <c r="H123" i="4" s="1"/>
  <c r="AZ122" i="4"/>
  <c r="AQ122" i="4"/>
  <c r="AS122" i="4" s="1"/>
  <c r="E122" i="4"/>
  <c r="H122" i="4" s="1"/>
  <c r="AZ121" i="4"/>
  <c r="AQ121" i="4"/>
  <c r="E121" i="4"/>
  <c r="H121" i="4" s="1"/>
  <c r="AZ119" i="4"/>
  <c r="AQ119" i="4"/>
  <c r="AS119" i="4" s="1"/>
  <c r="AW119" i="4" s="1"/>
  <c r="E119" i="4"/>
  <c r="AZ118" i="4"/>
  <c r="AQ118" i="4"/>
  <c r="E118" i="4"/>
  <c r="H118" i="4" s="1"/>
  <c r="AZ117" i="4"/>
  <c r="AQ117" i="4"/>
  <c r="AS117" i="4" s="1"/>
  <c r="E117" i="4"/>
  <c r="H117" i="4" s="1"/>
  <c r="AZ116" i="4"/>
  <c r="AQ116" i="4"/>
  <c r="AR116" i="4" s="1"/>
  <c r="E116" i="4"/>
  <c r="H116" i="4" s="1"/>
  <c r="AZ115" i="4"/>
  <c r="AQ115" i="4"/>
  <c r="AS115" i="4" s="1"/>
  <c r="AW115" i="4" s="1"/>
  <c r="E115" i="4"/>
  <c r="AZ114" i="4"/>
  <c r="AQ114" i="4"/>
  <c r="E114" i="4"/>
  <c r="H114" i="4" s="1"/>
  <c r="AZ113" i="4"/>
  <c r="AQ113" i="4"/>
  <c r="AS113" i="4" s="1"/>
  <c r="E113" i="4"/>
  <c r="AZ112" i="4"/>
  <c r="AQ112" i="4"/>
  <c r="E112" i="4"/>
  <c r="H112" i="4" s="1"/>
  <c r="AZ111" i="4"/>
  <c r="AQ111" i="4"/>
  <c r="AS111" i="4" s="1"/>
  <c r="AV111" i="4" s="1"/>
  <c r="E111" i="4"/>
  <c r="AZ110" i="4"/>
  <c r="AQ110" i="4"/>
  <c r="E110" i="4"/>
  <c r="H110" i="4" s="1"/>
  <c r="AZ109" i="4"/>
  <c r="AQ109" i="4"/>
  <c r="AS109" i="4" s="1"/>
  <c r="AV109" i="4" s="1"/>
  <c r="E109" i="4"/>
  <c r="AZ108" i="4"/>
  <c r="AQ108" i="4"/>
  <c r="E108" i="4"/>
  <c r="H108" i="4" s="1"/>
  <c r="AZ107" i="4"/>
  <c r="AQ107" i="4"/>
  <c r="AS107" i="4" s="1"/>
  <c r="AV107" i="4" s="1"/>
  <c r="E107" i="4"/>
  <c r="AZ106" i="4"/>
  <c r="AQ106" i="4"/>
  <c r="E106" i="4"/>
  <c r="H106" i="4" s="1"/>
  <c r="AZ105" i="4"/>
  <c r="AQ105" i="4"/>
  <c r="AS105" i="4" s="1"/>
  <c r="AW105" i="4" s="1"/>
  <c r="E105" i="4"/>
  <c r="AZ104" i="4"/>
  <c r="AQ104" i="4"/>
  <c r="E104" i="4"/>
  <c r="H104" i="4" s="1"/>
  <c r="AZ103" i="4"/>
  <c r="AQ103" i="4"/>
  <c r="AS103" i="4" s="1"/>
  <c r="AV103" i="4" s="1"/>
  <c r="E103" i="4"/>
  <c r="AZ102" i="4"/>
  <c r="AQ102" i="4"/>
  <c r="E102" i="4"/>
  <c r="H102" i="4" s="1"/>
  <c r="AZ101" i="4"/>
  <c r="AQ101" i="4"/>
  <c r="AS101" i="4" s="1"/>
  <c r="AW101" i="4" s="1"/>
  <c r="E101" i="4"/>
  <c r="AZ100" i="4"/>
  <c r="AQ100" i="4"/>
  <c r="E100" i="4"/>
  <c r="H100" i="4" s="1"/>
  <c r="AZ99" i="4"/>
  <c r="AQ99" i="4"/>
  <c r="AS99" i="4" s="1"/>
  <c r="AV99" i="4" s="1"/>
  <c r="E99" i="4"/>
  <c r="AZ98" i="4"/>
  <c r="AQ98" i="4"/>
  <c r="E98" i="4"/>
  <c r="H98" i="4" s="1"/>
  <c r="AZ97" i="4"/>
  <c r="AQ97" i="4"/>
  <c r="AS97" i="4" s="1"/>
  <c r="AW97" i="4" s="1"/>
  <c r="E97" i="4"/>
  <c r="AZ96" i="4"/>
  <c r="AQ96" i="4"/>
  <c r="E96" i="4"/>
  <c r="H96" i="4" s="1"/>
  <c r="AZ95" i="4"/>
  <c r="AQ95" i="4"/>
  <c r="AS95" i="4" s="1"/>
  <c r="AV95" i="4" s="1"/>
  <c r="E95" i="4"/>
  <c r="AZ94" i="4"/>
  <c r="AQ94" i="4"/>
  <c r="E94" i="4"/>
  <c r="H94" i="4" s="1"/>
  <c r="AZ93" i="4"/>
  <c r="AQ93" i="4"/>
  <c r="AS93" i="4" s="1"/>
  <c r="AV93" i="4" s="1"/>
  <c r="E93" i="4"/>
  <c r="AZ92" i="4"/>
  <c r="AQ92" i="4"/>
  <c r="E92" i="4"/>
  <c r="H92" i="4" s="1"/>
  <c r="AZ91" i="4"/>
  <c r="AQ91" i="4"/>
  <c r="AS91" i="4" s="1"/>
  <c r="AV91" i="4" s="1"/>
  <c r="E91" i="4"/>
  <c r="AZ90" i="4"/>
  <c r="AQ90" i="4"/>
  <c r="E90" i="4"/>
  <c r="H90" i="4" s="1"/>
  <c r="AZ89" i="4"/>
  <c r="AQ89" i="4"/>
  <c r="AS89" i="4" s="1"/>
  <c r="AV89" i="4" s="1"/>
  <c r="E89" i="4"/>
  <c r="H89" i="4" s="1"/>
  <c r="AZ88" i="4"/>
  <c r="AQ88" i="4"/>
  <c r="E88" i="4"/>
  <c r="H88" i="4" s="1"/>
  <c r="AZ87" i="4"/>
  <c r="AQ87" i="4"/>
  <c r="AS87" i="4" s="1"/>
  <c r="AW87" i="4" s="1"/>
  <c r="E87" i="4"/>
  <c r="H87" i="4" s="1"/>
  <c r="AZ86" i="4"/>
  <c r="AQ86" i="4"/>
  <c r="E86" i="4"/>
  <c r="H86" i="4" s="1"/>
  <c r="AZ85" i="4"/>
  <c r="AQ85" i="4"/>
  <c r="AS85" i="4" s="1"/>
  <c r="AW85" i="4" s="1"/>
  <c r="E85" i="4"/>
  <c r="AZ84" i="4"/>
  <c r="AQ84" i="4"/>
  <c r="E84" i="4"/>
  <c r="H84" i="4" s="1"/>
  <c r="AZ83" i="4"/>
  <c r="AQ83" i="4"/>
  <c r="AS83" i="4" s="1"/>
  <c r="AW83" i="4" s="1"/>
  <c r="E83" i="4"/>
  <c r="AZ82" i="4"/>
  <c r="AQ82" i="4"/>
  <c r="E82" i="4"/>
  <c r="H82" i="4" s="1"/>
  <c r="AZ81" i="4"/>
  <c r="AQ81" i="4"/>
  <c r="AS81" i="4" s="1"/>
  <c r="AW81" i="4" s="1"/>
  <c r="E81" i="4"/>
  <c r="H81" i="4" s="1"/>
  <c r="AZ80" i="4"/>
  <c r="AQ80" i="4"/>
  <c r="E80" i="4"/>
  <c r="H80" i="4" s="1"/>
  <c r="AZ79" i="4"/>
  <c r="AQ79" i="4"/>
  <c r="AS79" i="4" s="1"/>
  <c r="AW79" i="4" s="1"/>
  <c r="E79" i="4"/>
  <c r="AZ78" i="4"/>
  <c r="AQ78" i="4"/>
  <c r="E78" i="4"/>
  <c r="H78" i="4" s="1"/>
  <c r="AZ77" i="4"/>
  <c r="AQ77" i="4"/>
  <c r="AS77" i="4" s="1"/>
  <c r="AW77" i="4" s="1"/>
  <c r="E77" i="4"/>
  <c r="AZ76" i="4"/>
  <c r="AQ76" i="4"/>
  <c r="AS76" i="4" s="1"/>
  <c r="AU76" i="4" s="1"/>
  <c r="E76" i="4"/>
  <c r="H76" i="4" s="1"/>
  <c r="AZ75" i="4"/>
  <c r="AQ75" i="4"/>
  <c r="AS75" i="4" s="1"/>
  <c r="E75" i="4"/>
  <c r="AZ74" i="4"/>
  <c r="AQ74" i="4"/>
  <c r="E74" i="4"/>
  <c r="H74" i="4" s="1"/>
  <c r="AZ73" i="4"/>
  <c r="AQ73" i="4"/>
  <c r="AS73" i="4" s="1"/>
  <c r="AT73" i="4" s="1"/>
  <c r="E73" i="4"/>
  <c r="AZ72" i="4"/>
  <c r="AQ72" i="4"/>
  <c r="AS72" i="4" s="1"/>
  <c r="AV72" i="4" s="1"/>
  <c r="E72" i="4"/>
  <c r="H72" i="4" s="1"/>
  <c r="AZ71" i="4"/>
  <c r="AQ71" i="4"/>
  <c r="AS71" i="4" s="1"/>
  <c r="E71" i="4"/>
  <c r="AZ70" i="4"/>
  <c r="AQ70" i="4"/>
  <c r="E70" i="4"/>
  <c r="H70" i="4" s="1"/>
  <c r="AZ69" i="4"/>
  <c r="AQ69" i="4"/>
  <c r="AS69" i="4" s="1"/>
  <c r="AT69" i="4" s="1"/>
  <c r="E69" i="4"/>
  <c r="AZ68" i="4"/>
  <c r="AQ68" i="4"/>
  <c r="AS68" i="4" s="1"/>
  <c r="AV68" i="4" s="1"/>
  <c r="E68" i="4"/>
  <c r="H68" i="4" s="1"/>
  <c r="AZ67" i="4"/>
  <c r="AQ67" i="4"/>
  <c r="AS67" i="4" s="1"/>
  <c r="E67" i="4"/>
  <c r="AZ66" i="4"/>
  <c r="AQ66" i="4"/>
  <c r="E66" i="4"/>
  <c r="H66" i="4" s="1"/>
  <c r="AZ65" i="4"/>
  <c r="AQ65" i="4"/>
  <c r="AS65" i="4" s="1"/>
  <c r="AT65" i="4" s="1"/>
  <c r="E65" i="4"/>
  <c r="AZ64" i="4"/>
  <c r="AQ64" i="4"/>
  <c r="AS64" i="4" s="1"/>
  <c r="AV64" i="4" s="1"/>
  <c r="E64" i="4"/>
  <c r="H64" i="4" s="1"/>
  <c r="AZ63" i="4"/>
  <c r="AQ63" i="4"/>
  <c r="AS63" i="4" s="1"/>
  <c r="E63" i="4"/>
  <c r="H63" i="4" s="1"/>
  <c r="AZ62" i="4"/>
  <c r="AQ62" i="4"/>
  <c r="E62" i="4"/>
  <c r="H62" i="4" s="1"/>
  <c r="AZ61" i="4"/>
  <c r="AQ61" i="4"/>
  <c r="AS61" i="4" s="1"/>
  <c r="AT61" i="4" s="1"/>
  <c r="E61" i="4"/>
  <c r="AZ60" i="4"/>
  <c r="AQ60" i="4"/>
  <c r="AS60" i="4" s="1"/>
  <c r="E60" i="4"/>
  <c r="H60" i="4" s="1"/>
  <c r="AZ59" i="4"/>
  <c r="AQ59" i="4"/>
  <c r="AS59" i="4" s="1"/>
  <c r="E59" i="4"/>
  <c r="AZ58" i="4"/>
  <c r="AQ58" i="4"/>
  <c r="E58" i="4"/>
  <c r="H58" i="4" s="1"/>
  <c r="AZ57" i="4"/>
  <c r="AQ57" i="4"/>
  <c r="AS57" i="4" s="1"/>
  <c r="AT57" i="4" s="1"/>
  <c r="E57" i="4"/>
  <c r="AZ56" i="4"/>
  <c r="AQ56" i="4"/>
  <c r="AS56" i="4" s="1"/>
  <c r="AV56" i="4" s="1"/>
  <c r="E56" i="4"/>
  <c r="H56" i="4" s="1"/>
  <c r="AZ55" i="4"/>
  <c r="AQ55" i="4"/>
  <c r="AS55" i="4" s="1"/>
  <c r="E55" i="4"/>
  <c r="AZ54" i="4"/>
  <c r="AQ54" i="4"/>
  <c r="E54" i="4"/>
  <c r="H54" i="4" s="1"/>
  <c r="AZ53" i="4"/>
  <c r="AQ53" i="4"/>
  <c r="AS53" i="4" s="1"/>
  <c r="AT53" i="4" s="1"/>
  <c r="E53" i="4"/>
  <c r="H53" i="4" s="1"/>
  <c r="AZ52" i="4"/>
  <c r="AQ52" i="4"/>
  <c r="AS52" i="4" s="1"/>
  <c r="AV52" i="4" s="1"/>
  <c r="E52" i="4"/>
  <c r="H52" i="4" s="1"/>
  <c r="AZ51" i="4"/>
  <c r="AQ51" i="4"/>
  <c r="AS51" i="4" s="1"/>
  <c r="E51" i="4"/>
  <c r="AZ50" i="4"/>
  <c r="AQ50" i="4"/>
  <c r="E50" i="4"/>
  <c r="H50" i="4" s="1"/>
  <c r="AZ49" i="4"/>
  <c r="AQ49" i="4"/>
  <c r="AR49" i="4" s="1"/>
  <c r="E49" i="4"/>
  <c r="AZ48" i="4"/>
  <c r="AQ48" i="4"/>
  <c r="AS48" i="4" s="1"/>
  <c r="AV48" i="4" s="1"/>
  <c r="E48" i="4"/>
  <c r="H48" i="4" s="1"/>
  <c r="AZ47" i="4"/>
  <c r="AQ47" i="4"/>
  <c r="AS47" i="4" s="1"/>
  <c r="AW47" i="4" s="1"/>
  <c r="E47" i="4"/>
  <c r="H47" i="4" s="1"/>
  <c r="AZ46" i="4"/>
  <c r="AQ46" i="4"/>
  <c r="E46" i="4"/>
  <c r="H46" i="4" s="1"/>
  <c r="AZ45" i="4"/>
  <c r="AQ45" i="4"/>
  <c r="AS45" i="4" s="1"/>
  <c r="AW45" i="4" s="1"/>
  <c r="E45" i="4"/>
  <c r="H45" i="4" s="1"/>
  <c r="AZ44" i="4"/>
  <c r="AQ44" i="4"/>
  <c r="E44" i="4"/>
  <c r="AZ43" i="4"/>
  <c r="AQ43" i="4"/>
  <c r="AS43" i="4" s="1"/>
  <c r="AW43" i="4" s="1"/>
  <c r="E43" i="4"/>
  <c r="H43" i="4" s="1"/>
  <c r="AZ42" i="4"/>
  <c r="AQ42" i="4"/>
  <c r="E42" i="4"/>
  <c r="AZ41" i="4"/>
  <c r="AQ41" i="4"/>
  <c r="AS41" i="4" s="1"/>
  <c r="AW41" i="4" s="1"/>
  <c r="E41" i="4"/>
  <c r="H41" i="4" s="1"/>
  <c r="AZ40" i="4"/>
  <c r="AQ40" i="4"/>
  <c r="E40" i="4"/>
  <c r="AZ39" i="4"/>
  <c r="AQ39" i="4"/>
  <c r="AS39" i="4" s="1"/>
  <c r="AW39" i="4" s="1"/>
  <c r="E39" i="4"/>
  <c r="H39" i="4" s="1"/>
  <c r="AZ38" i="4"/>
  <c r="AQ38" i="4"/>
  <c r="E38" i="4"/>
  <c r="H38" i="4" s="1"/>
  <c r="AZ37" i="4"/>
  <c r="AQ37" i="4"/>
  <c r="AS37" i="4" s="1"/>
  <c r="AW37" i="4" s="1"/>
  <c r="E37" i="4"/>
  <c r="H37" i="4" s="1"/>
  <c r="AZ36" i="4"/>
  <c r="AQ36" i="4"/>
  <c r="E36" i="4"/>
  <c r="AZ35" i="4"/>
  <c r="AQ35" i="4"/>
  <c r="E35" i="4"/>
  <c r="AZ34" i="4"/>
  <c r="AQ34" i="4"/>
  <c r="AS34" i="4" s="1"/>
  <c r="AW34" i="4" s="1"/>
  <c r="E34" i="4"/>
  <c r="H34" i="4" s="1"/>
  <c r="AZ33" i="4"/>
  <c r="AQ33" i="4"/>
  <c r="E33" i="4"/>
  <c r="AZ32" i="4"/>
  <c r="AQ32" i="4"/>
  <c r="AS32" i="4" s="1"/>
  <c r="AW32" i="4" s="1"/>
  <c r="E32" i="4"/>
  <c r="H32" i="4" s="1"/>
  <c r="AZ31" i="4"/>
  <c r="AQ31" i="4"/>
  <c r="E31" i="4"/>
  <c r="H31" i="4" s="1"/>
  <c r="AZ30" i="4"/>
  <c r="AQ30" i="4"/>
  <c r="AS30" i="4" s="1"/>
  <c r="AW30" i="4" s="1"/>
  <c r="E30" i="4"/>
  <c r="H30" i="4" s="1"/>
  <c r="AZ29" i="4"/>
  <c r="AQ29" i="4"/>
  <c r="E29" i="4"/>
  <c r="AZ28" i="4"/>
  <c r="AQ28" i="4"/>
  <c r="AS28" i="4" s="1"/>
  <c r="AW28" i="4" s="1"/>
  <c r="E28" i="4"/>
  <c r="H28" i="4" s="1"/>
  <c r="AZ27" i="4"/>
  <c r="AQ27" i="4"/>
  <c r="E27" i="4"/>
  <c r="AZ26" i="4"/>
  <c r="AQ26" i="4"/>
  <c r="AS26" i="4" s="1"/>
  <c r="AW26" i="4" s="1"/>
  <c r="E26" i="4"/>
  <c r="H26" i="4" s="1"/>
  <c r="AZ25" i="4"/>
  <c r="AQ25" i="4"/>
  <c r="E25" i="4"/>
  <c r="AZ24" i="4"/>
  <c r="AQ24" i="4"/>
  <c r="AS24" i="4" s="1"/>
  <c r="AW24" i="4" s="1"/>
  <c r="E24" i="4"/>
  <c r="H24" i="4" s="1"/>
  <c r="AZ23" i="4"/>
  <c r="AQ23" i="4"/>
  <c r="E23" i="4"/>
  <c r="H23" i="4" s="1"/>
  <c r="AZ22" i="4"/>
  <c r="AQ22" i="4"/>
  <c r="AS22" i="4" s="1"/>
  <c r="AW22" i="4" s="1"/>
  <c r="E22" i="4"/>
  <c r="H22" i="4" s="1"/>
  <c r="AZ21" i="4"/>
  <c r="AQ21" i="4"/>
  <c r="E21" i="4"/>
  <c r="AZ20" i="4"/>
  <c r="AQ20" i="4"/>
  <c r="AS20" i="4" s="1"/>
  <c r="AW20" i="4" s="1"/>
  <c r="E20" i="4"/>
  <c r="H20" i="4" s="1"/>
  <c r="AZ19" i="4"/>
  <c r="AQ19" i="4"/>
  <c r="E19" i="4"/>
  <c r="AZ18" i="4"/>
  <c r="AQ18" i="4"/>
  <c r="AS18" i="4" s="1"/>
  <c r="AW18" i="4" s="1"/>
  <c r="E18" i="4"/>
  <c r="H18" i="4" s="1"/>
  <c r="AZ17" i="4"/>
  <c r="AQ17" i="4"/>
  <c r="E17" i="4"/>
  <c r="AZ16" i="4"/>
  <c r="AQ16" i="4"/>
  <c r="AS16" i="4" s="1"/>
  <c r="AW16" i="4" s="1"/>
  <c r="E16" i="4"/>
  <c r="H16" i="4" s="1"/>
  <c r="AZ15" i="4"/>
  <c r="AQ15" i="4"/>
  <c r="E15" i="4"/>
  <c r="H15" i="4" s="1"/>
  <c r="AZ14" i="4"/>
  <c r="AQ14" i="4"/>
  <c r="AS14" i="4" s="1"/>
  <c r="AW14" i="4" s="1"/>
  <c r="E14" i="4"/>
  <c r="H14" i="4" s="1"/>
  <c r="AZ13" i="4"/>
  <c r="AQ13" i="4"/>
  <c r="E13" i="4"/>
  <c r="AZ12" i="4"/>
  <c r="AQ12" i="4"/>
  <c r="AS12" i="4" s="1"/>
  <c r="AW12" i="4" s="1"/>
  <c r="E12" i="4"/>
  <c r="H12" i="4" s="1"/>
  <c r="AZ11" i="4"/>
  <c r="AQ11" i="4"/>
  <c r="E11" i="4"/>
  <c r="AZ10" i="4"/>
  <c r="AQ10" i="4"/>
  <c r="AS10" i="4" s="1"/>
  <c r="AW10" i="4" s="1"/>
  <c r="E10" i="4"/>
  <c r="H10" i="4" s="1"/>
  <c r="AZ9" i="4"/>
  <c r="AQ9" i="4"/>
  <c r="E9" i="4"/>
  <c r="AZ8" i="4"/>
  <c r="AQ8" i="4"/>
  <c r="AS8" i="4" s="1"/>
  <c r="AW8" i="4" s="1"/>
  <c r="L8" i="4"/>
  <c r="E8" i="4"/>
  <c r="H8" i="4" s="1"/>
  <c r="AZ7" i="4"/>
  <c r="AQ7" i="4"/>
  <c r="L7" i="4"/>
  <c r="E7" i="4"/>
  <c r="H7" i="4" s="1"/>
  <c r="AZ6" i="4"/>
  <c r="AQ6" i="4"/>
  <c r="AS6" i="4" s="1"/>
  <c r="AW6" i="4" s="1"/>
  <c r="L6" i="4"/>
  <c r="E6" i="4"/>
  <c r="H6" i="4" s="1"/>
  <c r="AZ5" i="4"/>
  <c r="AQ5" i="4"/>
  <c r="L5" i="4"/>
  <c r="E5" i="4"/>
  <c r="AZ4" i="4"/>
  <c r="AQ4" i="4"/>
  <c r="AS4" i="4" s="1"/>
  <c r="AW4" i="4" s="1"/>
  <c r="L4" i="4"/>
  <c r="E4" i="4"/>
  <c r="H4" i="4" s="1"/>
  <c r="AZ3" i="4"/>
  <c r="AQ3" i="4"/>
  <c r="AR3" i="4" s="1"/>
  <c r="E3" i="4"/>
  <c r="AS221" i="4" l="1"/>
  <c r="AW221" i="4" s="1"/>
  <c r="AR50" i="4"/>
  <c r="AR51" i="4" s="1"/>
  <c r="AR52" i="4" s="1"/>
  <c r="AR53" i="4" s="1"/>
  <c r="AR54" i="4" s="1"/>
  <c r="AR55" i="4" s="1"/>
  <c r="AR56" i="4" s="1"/>
  <c r="AR57" i="4" s="1"/>
  <c r="AR58" i="4" s="1"/>
  <c r="AR59" i="4" s="1"/>
  <c r="AR60" i="4" s="1"/>
  <c r="AR61" i="4" s="1"/>
  <c r="AR62" i="4" s="1"/>
  <c r="AR63" i="4" s="1"/>
  <c r="AR64" i="4" s="1"/>
  <c r="AR65" i="4" s="1"/>
  <c r="AR66" i="4" s="1"/>
  <c r="AR67" i="4" s="1"/>
  <c r="AR68" i="4" s="1"/>
  <c r="AR69" i="4" s="1"/>
  <c r="AR70" i="4" s="1"/>
  <c r="AR71" i="4" s="1"/>
  <c r="AR72" i="4" s="1"/>
  <c r="AR73" i="4" s="1"/>
  <c r="AR74" i="4" s="1"/>
  <c r="AR75" i="4" s="1"/>
  <c r="AR76" i="4" s="1"/>
  <c r="AR77" i="4" s="1"/>
  <c r="AR78" i="4" s="1"/>
  <c r="AR79" i="4" s="1"/>
  <c r="AR80" i="4" s="1"/>
  <c r="AR81" i="4" s="1"/>
  <c r="AR82" i="4" s="1"/>
  <c r="AR83" i="4" s="1"/>
  <c r="AR84" i="4" s="1"/>
  <c r="AR85" i="4" s="1"/>
  <c r="AR86" i="4" s="1"/>
  <c r="AR87" i="4" s="1"/>
  <c r="AR88" i="4" s="1"/>
  <c r="AR89" i="4" s="1"/>
  <c r="AR90" i="4" s="1"/>
  <c r="AR91" i="4" s="1"/>
  <c r="AR92" i="4" s="1"/>
  <c r="AR93" i="4" s="1"/>
  <c r="AR94" i="4" s="1"/>
  <c r="AR95" i="4" s="1"/>
  <c r="AR96" i="4" s="1"/>
  <c r="AR97" i="4" s="1"/>
  <c r="AR98" i="4" s="1"/>
  <c r="AR99" i="4" s="1"/>
  <c r="AR100" i="4" s="1"/>
  <c r="AR101" i="4" s="1"/>
  <c r="AR102" i="4" s="1"/>
  <c r="AR103" i="4" s="1"/>
  <c r="AR104" i="4" s="1"/>
  <c r="AR105" i="4" s="1"/>
  <c r="AR106" i="4" s="1"/>
  <c r="AR107" i="4" s="1"/>
  <c r="AR108" i="4" s="1"/>
  <c r="AR109" i="4" s="1"/>
  <c r="AR110" i="4" s="1"/>
  <c r="AR111" i="4" s="1"/>
  <c r="AR112" i="4" s="1"/>
  <c r="AR113" i="4" s="1"/>
  <c r="AR114" i="4" s="1"/>
  <c r="AR115" i="4" s="1"/>
  <c r="AS125" i="4"/>
  <c r="AR117" i="4"/>
  <c r="AR118" i="4" s="1"/>
  <c r="AR119" i="4" s="1"/>
  <c r="AR121" i="4" s="1"/>
  <c r="AR122" i="4" s="1"/>
  <c r="AR123" i="4" s="1"/>
  <c r="AS327" i="4"/>
  <c r="AV327" i="4" s="1"/>
  <c r="AS341" i="4"/>
  <c r="AT341" i="4" s="1"/>
  <c r="H431" i="4"/>
  <c r="H439" i="4"/>
  <c r="H457" i="4"/>
  <c r="H467" i="4"/>
  <c r="H471" i="4"/>
  <c r="H405" i="4"/>
  <c r="H337" i="4"/>
  <c r="AU363" i="4"/>
  <c r="AT442" i="4"/>
  <c r="AU395" i="4"/>
  <c r="AW392" i="4"/>
  <c r="AU448" i="4"/>
  <c r="AW374" i="4"/>
  <c r="AW424" i="4"/>
  <c r="AT425" i="4"/>
  <c r="AT482" i="4"/>
  <c r="AW483" i="4"/>
  <c r="AW508" i="4"/>
  <c r="AV496" i="4"/>
  <c r="AW360" i="4"/>
  <c r="AU407" i="4"/>
  <c r="AT409" i="4"/>
  <c r="AU425" i="4"/>
  <c r="AU427" i="4"/>
  <c r="AT490" i="4"/>
  <c r="AW496" i="4"/>
  <c r="AT336" i="4"/>
  <c r="AV364" i="4"/>
  <c r="AV396" i="4"/>
  <c r="AW408" i="4"/>
  <c r="AT500" i="4"/>
  <c r="AU347" i="4"/>
  <c r="AV356" i="4"/>
  <c r="AW364" i="4"/>
  <c r="AV368" i="4"/>
  <c r="AU371" i="4"/>
  <c r="AU379" i="4"/>
  <c r="AV388" i="4"/>
  <c r="AW396" i="4"/>
  <c r="AW400" i="4"/>
  <c r="AT401" i="4"/>
  <c r="AU411" i="4"/>
  <c r="AU415" i="4"/>
  <c r="AU419" i="4"/>
  <c r="AU475" i="4"/>
  <c r="AW500" i="4"/>
  <c r="AT504" i="4"/>
  <c r="AT340" i="4"/>
  <c r="AU345" i="4"/>
  <c r="AT350" i="4"/>
  <c r="AT351" i="4"/>
  <c r="AW356" i="4"/>
  <c r="AV360" i="4"/>
  <c r="AT363" i="4"/>
  <c r="AW368" i="4"/>
  <c r="AT382" i="4"/>
  <c r="AT383" i="4"/>
  <c r="AW388" i="4"/>
  <c r="AV392" i="4"/>
  <c r="AT395" i="4"/>
  <c r="AW404" i="4"/>
  <c r="AT405" i="4"/>
  <c r="AW412" i="4"/>
  <c r="AU479" i="4"/>
  <c r="AW486" i="4"/>
  <c r="AU487" i="4"/>
  <c r="AT496" i="4"/>
  <c r="AW504" i="4"/>
  <c r="AT508" i="4"/>
  <c r="AT344" i="4"/>
  <c r="AT348" i="4"/>
  <c r="AT352" i="4"/>
  <c r="AT372" i="4"/>
  <c r="AT376" i="4"/>
  <c r="AT380" i="4"/>
  <c r="AT384" i="4"/>
  <c r="AT416" i="4"/>
  <c r="AT420" i="4"/>
  <c r="AU443" i="4"/>
  <c r="AV453" i="4"/>
  <c r="AT454" i="4"/>
  <c r="AT474" i="4"/>
  <c r="AW479" i="4"/>
  <c r="AT488" i="4"/>
  <c r="AT492" i="4"/>
  <c r="AV500" i="4"/>
  <c r="AV504" i="4"/>
  <c r="AV508" i="4"/>
  <c r="AW344" i="4"/>
  <c r="AV348" i="4"/>
  <c r="AV352" i="4"/>
  <c r="AU355" i="4"/>
  <c r="AT358" i="4"/>
  <c r="AT366" i="4"/>
  <c r="AT367" i="4"/>
  <c r="AV372" i="4"/>
  <c r="AV376" i="4"/>
  <c r="AV380" i="4"/>
  <c r="AV384" i="4"/>
  <c r="AU387" i="4"/>
  <c r="AT390" i="4"/>
  <c r="AT400" i="4"/>
  <c r="AT404" i="4"/>
  <c r="AT408" i="4"/>
  <c r="AT412" i="4"/>
  <c r="AV416" i="4"/>
  <c r="AV420" i="4"/>
  <c r="AT421" i="4"/>
  <c r="AU423" i="4"/>
  <c r="AU447" i="4"/>
  <c r="AV488" i="4"/>
  <c r="AV492" i="4"/>
  <c r="AT503" i="4"/>
  <c r="AT507" i="4"/>
  <c r="AU337" i="4"/>
  <c r="AW340" i="4"/>
  <c r="AW345" i="4"/>
  <c r="AT347" i="4"/>
  <c r="AW348" i="4"/>
  <c r="AW352" i="4"/>
  <c r="AT356" i="4"/>
  <c r="AT360" i="4"/>
  <c r="AT364" i="4"/>
  <c r="AT368" i="4"/>
  <c r="AW372" i="4"/>
  <c r="AW376" i="4"/>
  <c r="AT379" i="4"/>
  <c r="AW380" i="4"/>
  <c r="AW384" i="4"/>
  <c r="AT388" i="4"/>
  <c r="AT392" i="4"/>
  <c r="AT396" i="4"/>
  <c r="AV400" i="4"/>
  <c r="AV404" i="4"/>
  <c r="AV408" i="4"/>
  <c r="AV412" i="4"/>
  <c r="AT413" i="4"/>
  <c r="AW416" i="4"/>
  <c r="AT417" i="4"/>
  <c r="AW420" i="4"/>
  <c r="AV424" i="4"/>
  <c r="AU439" i="4"/>
  <c r="AT478" i="4"/>
  <c r="AW482" i="4"/>
  <c r="AU483" i="4"/>
  <c r="AT486" i="4"/>
  <c r="AW488" i="4"/>
  <c r="AW492" i="4"/>
  <c r="AU495" i="4"/>
  <c r="AT498" i="4"/>
  <c r="AT499" i="4"/>
  <c r="AU503" i="4"/>
  <c r="AU507" i="4"/>
  <c r="AV510" i="4"/>
  <c r="AT335" i="4"/>
  <c r="AV335" i="4"/>
  <c r="AU335" i="4"/>
  <c r="AV338" i="4"/>
  <c r="AU338" i="4"/>
  <c r="AT338" i="4"/>
  <c r="AT339" i="4"/>
  <c r="AV339" i="4"/>
  <c r="AU339" i="4"/>
  <c r="AW335" i="4"/>
  <c r="AW338" i="4"/>
  <c r="AW339" i="4"/>
  <c r="AV342" i="4"/>
  <c r="AU342" i="4"/>
  <c r="AT342" i="4"/>
  <c r="AT343" i="4"/>
  <c r="AV343" i="4"/>
  <c r="AU343" i="4"/>
  <c r="AU422" i="4"/>
  <c r="AW422" i="4"/>
  <c r="AV422" i="4"/>
  <c r="AT422" i="4"/>
  <c r="AT445" i="4"/>
  <c r="AU445" i="4"/>
  <c r="AW445" i="4"/>
  <c r="AV445" i="4"/>
  <c r="AS334" i="4"/>
  <c r="AU336" i="4"/>
  <c r="AV337" i="4"/>
  <c r="AU340" i="4"/>
  <c r="AU344" i="4"/>
  <c r="AV345" i="4"/>
  <c r="AV347" i="4"/>
  <c r="AU351" i="4"/>
  <c r="AT354" i="4"/>
  <c r="AT355" i="4"/>
  <c r="AS357" i="4"/>
  <c r="AU358" i="4"/>
  <c r="AV358" i="4"/>
  <c r="H361" i="4"/>
  <c r="AV363" i="4"/>
  <c r="AU367" i="4"/>
  <c r="AT370" i="4"/>
  <c r="AT371" i="4"/>
  <c r="AS373" i="4"/>
  <c r="AU374" i="4"/>
  <c r="AV374" i="4"/>
  <c r="H377" i="4"/>
  <c r="AV379" i="4"/>
  <c r="AU383" i="4"/>
  <c r="AT386" i="4"/>
  <c r="AT387" i="4"/>
  <c r="AS389" i="4"/>
  <c r="AU390" i="4"/>
  <c r="AV390" i="4"/>
  <c r="H393" i="4"/>
  <c r="AV395" i="4"/>
  <c r="AU402" i="4"/>
  <c r="AW402" i="4"/>
  <c r="AV402" i="4"/>
  <c r="AU418" i="4"/>
  <c r="AW418" i="4"/>
  <c r="AV418" i="4"/>
  <c r="AT418" i="4"/>
  <c r="AT435" i="4"/>
  <c r="AW435" i="4"/>
  <c r="AV435" i="4"/>
  <c r="AU435" i="4"/>
  <c r="AT441" i="4"/>
  <c r="AV441" i="4"/>
  <c r="AU441" i="4"/>
  <c r="AW441" i="4"/>
  <c r="H445" i="4"/>
  <c r="AS451" i="4"/>
  <c r="AS465" i="4"/>
  <c r="AT477" i="4"/>
  <c r="AV477" i="4"/>
  <c r="AU477" i="4"/>
  <c r="AW477" i="4"/>
  <c r="AW336" i="4"/>
  <c r="AW337" i="4"/>
  <c r="AS346" i="4"/>
  <c r="AV351" i="4"/>
  <c r="AT359" i="4"/>
  <c r="AS361" i="4"/>
  <c r="AU362" i="4"/>
  <c r="AV362" i="4"/>
  <c r="AV367" i="4"/>
  <c r="AT375" i="4"/>
  <c r="AS377" i="4"/>
  <c r="AU378" i="4"/>
  <c r="AV378" i="4"/>
  <c r="AV383" i="4"/>
  <c r="AT391" i="4"/>
  <c r="AS393" i="4"/>
  <c r="AU394" i="4"/>
  <c r="AV394" i="4"/>
  <c r="AS403" i="4"/>
  <c r="AU414" i="4"/>
  <c r="AW414" i="4"/>
  <c r="AV414" i="4"/>
  <c r="AT414" i="4"/>
  <c r="AU426" i="4"/>
  <c r="AW426" i="4"/>
  <c r="AV426" i="4"/>
  <c r="AT426" i="4"/>
  <c r="H441" i="4"/>
  <c r="AT449" i="4"/>
  <c r="AU449" i="4"/>
  <c r="AW449" i="4"/>
  <c r="AV449" i="4"/>
  <c r="AV450" i="4"/>
  <c r="AW450" i="4"/>
  <c r="AU450" i="4"/>
  <c r="AT450" i="4"/>
  <c r="AS353" i="4"/>
  <c r="AU354" i="4"/>
  <c r="AV354" i="4"/>
  <c r="AV359" i="4"/>
  <c r="AS369" i="4"/>
  <c r="AU370" i="4"/>
  <c r="AV370" i="4"/>
  <c r="AV375" i="4"/>
  <c r="AS385" i="4"/>
  <c r="AU386" i="4"/>
  <c r="AV386" i="4"/>
  <c r="AV391" i="4"/>
  <c r="AS399" i="4"/>
  <c r="AU406" i="4"/>
  <c r="AW406" i="4"/>
  <c r="AV406" i="4"/>
  <c r="AT406" i="4"/>
  <c r="AS349" i="4"/>
  <c r="AU350" i="4"/>
  <c r="AV350" i="4"/>
  <c r="AV355" i="4"/>
  <c r="AU359" i="4"/>
  <c r="AT362" i="4"/>
  <c r="AS365" i="4"/>
  <c r="AU366" i="4"/>
  <c r="AV366" i="4"/>
  <c r="AV371" i="4"/>
  <c r="AU375" i="4"/>
  <c r="AT378" i="4"/>
  <c r="AS381" i="4"/>
  <c r="AU382" i="4"/>
  <c r="AV382" i="4"/>
  <c r="AV387" i="4"/>
  <c r="AU391" i="4"/>
  <c r="AT394" i="4"/>
  <c r="AS397" i="4"/>
  <c r="AU398" i="4"/>
  <c r="AW398" i="4"/>
  <c r="AV398" i="4"/>
  <c r="AU410" i="4"/>
  <c r="AW410" i="4"/>
  <c r="AV410" i="4"/>
  <c r="AT410" i="4"/>
  <c r="AS436" i="4"/>
  <c r="AT459" i="4"/>
  <c r="AW459" i="4"/>
  <c r="AV459" i="4"/>
  <c r="AU459" i="4"/>
  <c r="AV460" i="4"/>
  <c r="AT460" i="4"/>
  <c r="AW460" i="4"/>
  <c r="AU460" i="4"/>
  <c r="AV411" i="4"/>
  <c r="AV415" i="4"/>
  <c r="AV419" i="4"/>
  <c r="AV423" i="4"/>
  <c r="AV427" i="4"/>
  <c r="AU428" i="4"/>
  <c r="AT428" i="4"/>
  <c r="AS429" i="4"/>
  <c r="AV430" i="4"/>
  <c r="AW430" i="4"/>
  <c r="AU430" i="4"/>
  <c r="AS437" i="4"/>
  <c r="AV438" i="4"/>
  <c r="AW438" i="4"/>
  <c r="AU438" i="4"/>
  <c r="H448" i="4"/>
  <c r="AS458" i="4"/>
  <c r="H465" i="4"/>
  <c r="AV466" i="4"/>
  <c r="AW466" i="4"/>
  <c r="AU466" i="4"/>
  <c r="AT466" i="4"/>
  <c r="AT473" i="4"/>
  <c r="AV473" i="4"/>
  <c r="AU473" i="4"/>
  <c r="AW473" i="4"/>
  <c r="H477" i="4"/>
  <c r="AV407" i="4"/>
  <c r="AU401" i="4"/>
  <c r="AU405" i="4"/>
  <c r="AU409" i="4"/>
  <c r="AU413" i="4"/>
  <c r="AU417" i="4"/>
  <c r="AU421" i="4"/>
  <c r="AT430" i="4"/>
  <c r="AT431" i="4"/>
  <c r="AW431" i="4"/>
  <c r="AV431" i="4"/>
  <c r="AS432" i="4"/>
  <c r="AT438" i="4"/>
  <c r="AV456" i="4"/>
  <c r="AT456" i="4"/>
  <c r="AW456" i="4"/>
  <c r="AU456" i="4"/>
  <c r="AS457" i="4"/>
  <c r="H473" i="4"/>
  <c r="H493" i="4"/>
  <c r="AV401" i="4"/>
  <c r="AV405" i="4"/>
  <c r="AT407" i="4"/>
  <c r="AV409" i="4"/>
  <c r="AT411" i="4"/>
  <c r="AV413" i="4"/>
  <c r="AT415" i="4"/>
  <c r="AV417" i="4"/>
  <c r="AT419" i="4"/>
  <c r="AV421" i="4"/>
  <c r="AT423" i="4"/>
  <c r="AT424" i="4"/>
  <c r="AV425" i="4"/>
  <c r="AT427" i="4"/>
  <c r="AW428" i="4"/>
  <c r="AS433" i="4"/>
  <c r="AV434" i="4"/>
  <c r="AW434" i="4"/>
  <c r="AU434" i="4"/>
  <c r="AS452" i="4"/>
  <c r="AT455" i="4"/>
  <c r="AW455" i="4"/>
  <c r="AV455" i="4"/>
  <c r="AU455" i="4"/>
  <c r="AS491" i="4"/>
  <c r="AV439" i="4"/>
  <c r="AS440" i="4"/>
  <c r="AU442" i="4"/>
  <c r="AV443" i="4"/>
  <c r="AS444" i="4"/>
  <c r="AS446" i="4"/>
  <c r="AS461" i="4"/>
  <c r="AS462" i="4"/>
  <c r="AT467" i="4"/>
  <c r="AW467" i="4"/>
  <c r="AV467" i="4"/>
  <c r="AS468" i="4"/>
  <c r="AV480" i="4"/>
  <c r="AU480" i="4"/>
  <c r="AT480" i="4"/>
  <c r="AT481" i="4"/>
  <c r="AV481" i="4"/>
  <c r="AU481" i="4"/>
  <c r="AW439" i="4"/>
  <c r="AW442" i="4"/>
  <c r="AW443" i="4"/>
  <c r="AS469" i="4"/>
  <c r="AV470" i="4"/>
  <c r="AW470" i="4"/>
  <c r="AU470" i="4"/>
  <c r="AT447" i="4"/>
  <c r="AW447" i="4"/>
  <c r="AV448" i="4"/>
  <c r="AT448" i="4"/>
  <c r="AT453" i="4"/>
  <c r="AU453" i="4"/>
  <c r="AV454" i="4"/>
  <c r="AW454" i="4"/>
  <c r="AT463" i="4"/>
  <c r="AW463" i="4"/>
  <c r="AV463" i="4"/>
  <c r="AS464" i="4"/>
  <c r="AT471" i="4"/>
  <c r="AW471" i="4"/>
  <c r="AV471" i="4"/>
  <c r="AS472" i="4"/>
  <c r="AV484" i="4"/>
  <c r="AU484" i="4"/>
  <c r="AT484" i="4"/>
  <c r="AT485" i="4"/>
  <c r="AV485" i="4"/>
  <c r="AU485" i="4"/>
  <c r="AU474" i="4"/>
  <c r="AV475" i="4"/>
  <c r="AS476" i="4"/>
  <c r="AU478" i="4"/>
  <c r="AV479" i="4"/>
  <c r="AU482" i="4"/>
  <c r="AV483" i="4"/>
  <c r="AU486" i="4"/>
  <c r="AT487" i="4"/>
  <c r="AS489" i="4"/>
  <c r="AU490" i="4"/>
  <c r="AV490" i="4"/>
  <c r="AV495" i="4"/>
  <c r="AU499" i="4"/>
  <c r="AS501" i="4"/>
  <c r="AU506" i="4"/>
  <c r="AW506" i="4"/>
  <c r="AV506" i="4"/>
  <c r="AT506" i="4"/>
  <c r="AW474" i="4"/>
  <c r="AW475" i="4"/>
  <c r="AW478" i="4"/>
  <c r="AS493" i="4"/>
  <c r="AU494" i="4"/>
  <c r="AV494" i="4"/>
  <c r="AV499" i="4"/>
  <c r="AU502" i="4"/>
  <c r="AV502" i="4"/>
  <c r="AT502" i="4"/>
  <c r="AS511" i="4"/>
  <c r="AV487" i="4"/>
  <c r="AT494" i="4"/>
  <c r="AT495" i="4"/>
  <c r="AS497" i="4"/>
  <c r="AU498" i="4"/>
  <c r="AV498" i="4"/>
  <c r="AW502" i="4"/>
  <c r="AV503" i="4"/>
  <c r="AT505" i="4"/>
  <c r="AV507" i="4"/>
  <c r="AT509" i="4"/>
  <c r="AS513" i="4"/>
  <c r="AV514" i="4"/>
  <c r="AU514" i="4"/>
  <c r="AT514" i="4"/>
  <c r="AU505" i="4"/>
  <c r="AU509" i="4"/>
  <c r="AV512" i="4"/>
  <c r="AU512" i="4"/>
  <c r="AT512" i="4"/>
  <c r="AW514" i="4"/>
  <c r="AV505" i="4"/>
  <c r="AV509" i="4"/>
  <c r="AU510" i="4"/>
  <c r="AT510" i="4"/>
  <c r="AS333" i="4"/>
  <c r="AR4" i="4"/>
  <c r="AR5" i="4" s="1"/>
  <c r="AR6" i="4" s="1"/>
  <c r="AR7" i="4" s="1"/>
  <c r="AR8" i="4" s="1"/>
  <c r="AR9" i="4" s="1"/>
  <c r="H142" i="4"/>
  <c r="H57" i="4"/>
  <c r="H127" i="4"/>
  <c r="H3" i="4"/>
  <c r="H19" i="4"/>
  <c r="H35" i="4"/>
  <c r="H79" i="4"/>
  <c r="H49" i="4"/>
  <c r="H11" i="4"/>
  <c r="H27" i="4"/>
  <c r="H42" i="4"/>
  <c r="AV60" i="4"/>
  <c r="AT60" i="4"/>
  <c r="H5" i="4"/>
  <c r="H9" i="4"/>
  <c r="H13" i="4"/>
  <c r="H17" i="4"/>
  <c r="H21" i="4"/>
  <c r="H25" i="4"/>
  <c r="H29" i="4"/>
  <c r="H33" i="4"/>
  <c r="H36" i="4"/>
  <c r="H40" i="4"/>
  <c r="H44" i="4"/>
  <c r="H61" i="4"/>
  <c r="H65" i="4"/>
  <c r="H69" i="4"/>
  <c r="H73" i="4"/>
  <c r="H77" i="4"/>
  <c r="H85" i="4"/>
  <c r="H115" i="4"/>
  <c r="H125" i="4"/>
  <c r="H131" i="4"/>
  <c r="H140" i="4"/>
  <c r="H83" i="4"/>
  <c r="H91" i="4"/>
  <c r="H93" i="4"/>
  <c r="H95" i="4"/>
  <c r="H97" i="4"/>
  <c r="H99" i="4"/>
  <c r="H101" i="4"/>
  <c r="H103" i="4"/>
  <c r="H105" i="4"/>
  <c r="H107" i="4"/>
  <c r="H109" i="4"/>
  <c r="H111" i="4"/>
  <c r="H113" i="4"/>
  <c r="H119" i="4"/>
  <c r="H129" i="4"/>
  <c r="H135" i="4"/>
  <c r="H144" i="4"/>
  <c r="H145" i="4"/>
  <c r="AT148" i="4"/>
  <c r="AU148" i="4"/>
  <c r="H148" i="4"/>
  <c r="AT43" i="4"/>
  <c r="AT52" i="4"/>
  <c r="AW99" i="4"/>
  <c r="AV270" i="4"/>
  <c r="AV278" i="4"/>
  <c r="AT303" i="4"/>
  <c r="AT316" i="4"/>
  <c r="AV310" i="4"/>
  <c r="AT328" i="4"/>
  <c r="AT20" i="4"/>
  <c r="AT311" i="4"/>
  <c r="AW103" i="4"/>
  <c r="AV316" i="4"/>
  <c r="AT324" i="4"/>
  <c r="AT12" i="4"/>
  <c r="AV286" i="4"/>
  <c r="AT287" i="4"/>
  <c r="AV302" i="4"/>
  <c r="AT318" i="4"/>
  <c r="AT279" i="4"/>
  <c r="AT281" i="4"/>
  <c r="AV318" i="4"/>
  <c r="AT319" i="4"/>
  <c r="AV294" i="4"/>
  <c r="AT295" i="4"/>
  <c r="AT310" i="4"/>
  <c r="AV324" i="4"/>
  <c r="AV328" i="4"/>
  <c r="AT28" i="4"/>
  <c r="AW91" i="4"/>
  <c r="AW107" i="4"/>
  <c r="AV280" i="4"/>
  <c r="AT288" i="4"/>
  <c r="AT296" i="4"/>
  <c r="AT304" i="4"/>
  <c r="AT312" i="4"/>
  <c r="AT68" i="4"/>
  <c r="AT4" i="4"/>
  <c r="AT76" i="4"/>
  <c r="AW95" i="4"/>
  <c r="AT276" i="4"/>
  <c r="AT284" i="4"/>
  <c r="AV288" i="4"/>
  <c r="AT289" i="4"/>
  <c r="AT292" i="4"/>
  <c r="AV296" i="4"/>
  <c r="AT297" i="4"/>
  <c r="AT300" i="4"/>
  <c r="AV304" i="4"/>
  <c r="AT305" i="4"/>
  <c r="AT308" i="4"/>
  <c r="AV312" i="4"/>
  <c r="AT313" i="4"/>
  <c r="AT320" i="4"/>
  <c r="AV276" i="4"/>
  <c r="AT278" i="4"/>
  <c r="AV284" i="4"/>
  <c r="AT286" i="4"/>
  <c r="AV292" i="4"/>
  <c r="AT294" i="4"/>
  <c r="AV300" i="4"/>
  <c r="AT302" i="4"/>
  <c r="AV308" i="4"/>
  <c r="AV320" i="4"/>
  <c r="AT321" i="4"/>
  <c r="AT299" i="4"/>
  <c r="AV299" i="4"/>
  <c r="AT10" i="4"/>
  <c r="AU53" i="4"/>
  <c r="AU69" i="4"/>
  <c r="AW273" i="4"/>
  <c r="AT273" i="4"/>
  <c r="AW298" i="4"/>
  <c r="AV298" i="4"/>
  <c r="AT307" i="4"/>
  <c r="AV307" i="4"/>
  <c r="AV227" i="4"/>
  <c r="AW227" i="4"/>
  <c r="AW290" i="4"/>
  <c r="AV290" i="4"/>
  <c r="AW322" i="4"/>
  <c r="AV322" i="4"/>
  <c r="AW332" i="4"/>
  <c r="AV332" i="4"/>
  <c r="AT332" i="4"/>
  <c r="AT18" i="4"/>
  <c r="AU61" i="4"/>
  <c r="AV97" i="4"/>
  <c r="AV101" i="4"/>
  <c r="AV105" i="4"/>
  <c r="AT227" i="4"/>
  <c r="AT290" i="4"/>
  <c r="AT8" i="4"/>
  <c r="AT16" i="4"/>
  <c r="AT24" i="4"/>
  <c r="AT32" i="4"/>
  <c r="AT39" i="4"/>
  <c r="AT47" i="4"/>
  <c r="AT48" i="4"/>
  <c r="AT56" i="4"/>
  <c r="AT64" i="4"/>
  <c r="AT72" i="4"/>
  <c r="AW89" i="4"/>
  <c r="AW93" i="4"/>
  <c r="AW271" i="4"/>
  <c r="AU271" i="4"/>
  <c r="AT275" i="4"/>
  <c r="AV275" i="4"/>
  <c r="AT283" i="4"/>
  <c r="AV283" i="4"/>
  <c r="AT298" i="4"/>
  <c r="AW306" i="4"/>
  <c r="AV306" i="4"/>
  <c r="AT315" i="4"/>
  <c r="AV315" i="4"/>
  <c r="AW326" i="4"/>
  <c r="AV326" i="4"/>
  <c r="AT228" i="4"/>
  <c r="AW228" i="4"/>
  <c r="AU228" i="4"/>
  <c r="AW330" i="4"/>
  <c r="AV330" i="4"/>
  <c r="AT26" i="4"/>
  <c r="AT34" i="4"/>
  <c r="AT41" i="4"/>
  <c r="AU145" i="4"/>
  <c r="AT6" i="4"/>
  <c r="AT14" i="4"/>
  <c r="AT22" i="4"/>
  <c r="AT30" i="4"/>
  <c r="AT37" i="4"/>
  <c r="AT45" i="4"/>
  <c r="AU57" i="4"/>
  <c r="AU65" i="4"/>
  <c r="AU73" i="4"/>
  <c r="AT147" i="4"/>
  <c r="AT224" i="4"/>
  <c r="AW224" i="4"/>
  <c r="AU224" i="4"/>
  <c r="AU273" i="4"/>
  <c r="AW274" i="4"/>
  <c r="AV274" i="4"/>
  <c r="AW282" i="4"/>
  <c r="AV282" i="4"/>
  <c r="AT291" i="4"/>
  <c r="AV291" i="4"/>
  <c r="AT306" i="4"/>
  <c r="AW314" i="4"/>
  <c r="AV314" i="4"/>
  <c r="AT326" i="4"/>
  <c r="AT280" i="4"/>
  <c r="AT71" i="4"/>
  <c r="AV71" i="4"/>
  <c r="AU71" i="4"/>
  <c r="AW71" i="4"/>
  <c r="AT63" i="4"/>
  <c r="AV63" i="4"/>
  <c r="AU63" i="4"/>
  <c r="AW63" i="4"/>
  <c r="AT51" i="4"/>
  <c r="AV51" i="4"/>
  <c r="AU51" i="4"/>
  <c r="AW51" i="4"/>
  <c r="AT59" i="4"/>
  <c r="AV59" i="4"/>
  <c r="AU59" i="4"/>
  <c r="AW59" i="4"/>
  <c r="AT67" i="4"/>
  <c r="AV67" i="4"/>
  <c r="AU67" i="4"/>
  <c r="AW67" i="4"/>
  <c r="AT75" i="4"/>
  <c r="AV75" i="4"/>
  <c r="AW75" i="4"/>
  <c r="AU75" i="4"/>
  <c r="AT55" i="4"/>
  <c r="AV55" i="4"/>
  <c r="AU55" i="4"/>
  <c r="AW55" i="4"/>
  <c r="AV113" i="4"/>
  <c r="AU113" i="4"/>
  <c r="AT113" i="4"/>
  <c r="AS121" i="4"/>
  <c r="AV122" i="4"/>
  <c r="AU122" i="4"/>
  <c r="AT122" i="4"/>
  <c r="AS136" i="4"/>
  <c r="AV144" i="4"/>
  <c r="AU144" i="4"/>
  <c r="AT144" i="4"/>
  <c r="AV150" i="4"/>
  <c r="AT150" i="4"/>
  <c r="AW150" i="4"/>
  <c r="AU150" i="4"/>
  <c r="AV160" i="4"/>
  <c r="AT160" i="4"/>
  <c r="AW160" i="4"/>
  <c r="AU160" i="4"/>
  <c r="AV164" i="4"/>
  <c r="AT164" i="4"/>
  <c r="AW164" i="4"/>
  <c r="AU164" i="4"/>
  <c r="AV168" i="4"/>
  <c r="AT168" i="4"/>
  <c r="AW168" i="4"/>
  <c r="AU168" i="4"/>
  <c r="AV175" i="4"/>
  <c r="AT175" i="4"/>
  <c r="AW175" i="4"/>
  <c r="AU175" i="4"/>
  <c r="AV179" i="4"/>
  <c r="AT179" i="4"/>
  <c r="AW179" i="4"/>
  <c r="AU179" i="4"/>
  <c r="AS184" i="4"/>
  <c r="AS200" i="4"/>
  <c r="AS216" i="4"/>
  <c r="AU4" i="4"/>
  <c r="AS5" i="4"/>
  <c r="AU8" i="4"/>
  <c r="AS9" i="4"/>
  <c r="AS11" i="4"/>
  <c r="AS15" i="4"/>
  <c r="AU16" i="4"/>
  <c r="AS19" i="4"/>
  <c r="AU20" i="4"/>
  <c r="AS21" i="4"/>
  <c r="AS23" i="4"/>
  <c r="AU26" i="4"/>
  <c r="AU30" i="4"/>
  <c r="AS33" i="4"/>
  <c r="AU37" i="4"/>
  <c r="AS38" i="4"/>
  <c r="AU39" i="4"/>
  <c r="AS40" i="4"/>
  <c r="AU41" i="4"/>
  <c r="AS42" i="4"/>
  <c r="AU43" i="4"/>
  <c r="AS44" i="4"/>
  <c r="AU45" i="4"/>
  <c r="AS46" i="4"/>
  <c r="AU47" i="4"/>
  <c r="AU48" i="4"/>
  <c r="AS50" i="4"/>
  <c r="H51" i="4"/>
  <c r="AU52" i="4"/>
  <c r="AV53" i="4"/>
  <c r="AS54" i="4"/>
  <c r="H55" i="4"/>
  <c r="AU56" i="4"/>
  <c r="AV57" i="4"/>
  <c r="AS58" i="4"/>
  <c r="H59" i="4"/>
  <c r="AU60" i="4"/>
  <c r="AV61" i="4"/>
  <c r="AS62" i="4"/>
  <c r="AU64" i="4"/>
  <c r="AV65" i="4"/>
  <c r="AS66" i="4"/>
  <c r="H67" i="4"/>
  <c r="AU68" i="4"/>
  <c r="AV69" i="4"/>
  <c r="AS70" i="4"/>
  <c r="H71" i="4"/>
  <c r="AU72" i="4"/>
  <c r="AV73" i="4"/>
  <c r="AS74" i="4"/>
  <c r="H75" i="4"/>
  <c r="AU77" i="4"/>
  <c r="AT77" i="4"/>
  <c r="AU79" i="4"/>
  <c r="AT79" i="4"/>
  <c r="AU81" i="4"/>
  <c r="AT81" i="4"/>
  <c r="AU83" i="4"/>
  <c r="AT83" i="4"/>
  <c r="AU85" i="4"/>
  <c r="AT85" i="4"/>
  <c r="AU87" i="4"/>
  <c r="AT87" i="4"/>
  <c r="AU89" i="4"/>
  <c r="AT89" i="4"/>
  <c r="AU91" i="4"/>
  <c r="AT91" i="4"/>
  <c r="AU93" i="4"/>
  <c r="AT93" i="4"/>
  <c r="AU95" i="4"/>
  <c r="AT95" i="4"/>
  <c r="AU97" i="4"/>
  <c r="AT97" i="4"/>
  <c r="AU99" i="4"/>
  <c r="AT99" i="4"/>
  <c r="AU101" i="4"/>
  <c r="AT101" i="4"/>
  <c r="AU103" i="4"/>
  <c r="AT103" i="4"/>
  <c r="AU105" i="4"/>
  <c r="AT105" i="4"/>
  <c r="AU107" i="4"/>
  <c r="AT107" i="4"/>
  <c r="AU109" i="4"/>
  <c r="AT109" i="4"/>
  <c r="AU111" i="4"/>
  <c r="AT111" i="4"/>
  <c r="AW113" i="4"/>
  <c r="AS118" i="4"/>
  <c r="AV119" i="4"/>
  <c r="AU119" i="4"/>
  <c r="AT119" i="4"/>
  <c r="AW122" i="4"/>
  <c r="AS126" i="4"/>
  <c r="AV127" i="4"/>
  <c r="AU127" i="4"/>
  <c r="AT127" i="4"/>
  <c r="AS134" i="4"/>
  <c r="AV135" i="4"/>
  <c r="AU135" i="4"/>
  <c r="AT135" i="4"/>
  <c r="AS141" i="4"/>
  <c r="AV142" i="4"/>
  <c r="AU142" i="4"/>
  <c r="AT142" i="4"/>
  <c r="AW144" i="4"/>
  <c r="AT153" i="4"/>
  <c r="AV153" i="4"/>
  <c r="AW153" i="4"/>
  <c r="AU153" i="4"/>
  <c r="AT155" i="4"/>
  <c r="AV155" i="4"/>
  <c r="AW155" i="4"/>
  <c r="AU155" i="4"/>
  <c r="AT159" i="4"/>
  <c r="AV159" i="4"/>
  <c r="AW159" i="4"/>
  <c r="AU159" i="4"/>
  <c r="AT163" i="4"/>
  <c r="AV163" i="4"/>
  <c r="AW163" i="4"/>
  <c r="AU163" i="4"/>
  <c r="AT167" i="4"/>
  <c r="AV167" i="4"/>
  <c r="AW167" i="4"/>
  <c r="AU167" i="4"/>
  <c r="AT170" i="4"/>
  <c r="AV170" i="4"/>
  <c r="AW170" i="4"/>
  <c r="AU170" i="4"/>
  <c r="AT174" i="4"/>
  <c r="AV174" i="4"/>
  <c r="AW174" i="4"/>
  <c r="AU174" i="4"/>
  <c r="AT178" i="4"/>
  <c r="AV178" i="4"/>
  <c r="AW178" i="4"/>
  <c r="AU178" i="4"/>
  <c r="H184" i="4"/>
  <c r="H192" i="4"/>
  <c r="H200" i="4"/>
  <c r="H208" i="4"/>
  <c r="H216" i="4"/>
  <c r="H222" i="4"/>
  <c r="AS128" i="4"/>
  <c r="AV129" i="4"/>
  <c r="AU129" i="4"/>
  <c r="AT129" i="4"/>
  <c r="AS143" i="4"/>
  <c r="AV156" i="4"/>
  <c r="AT156" i="4"/>
  <c r="AW156" i="4"/>
  <c r="AU156" i="4"/>
  <c r="AV171" i="4"/>
  <c r="AT171" i="4"/>
  <c r="AW171" i="4"/>
  <c r="AU171" i="4"/>
  <c r="AS192" i="4"/>
  <c r="AS208" i="4"/>
  <c r="AS222" i="4"/>
  <c r="AU6" i="4"/>
  <c r="AS7" i="4"/>
  <c r="AU10" i="4"/>
  <c r="AU12" i="4"/>
  <c r="AS13" i="4"/>
  <c r="AU14" i="4"/>
  <c r="AS17" i="4"/>
  <c r="AU18" i="4"/>
  <c r="AU22" i="4"/>
  <c r="AU24" i="4"/>
  <c r="AS25" i="4"/>
  <c r="AS27" i="4"/>
  <c r="AU28" i="4"/>
  <c r="AS29" i="4"/>
  <c r="AS31" i="4"/>
  <c r="AU32" i="4"/>
  <c r="AU34" i="4"/>
  <c r="AS35" i="4"/>
  <c r="AS36" i="4"/>
  <c r="AV4" i="4"/>
  <c r="AV6" i="4"/>
  <c r="AV8" i="4"/>
  <c r="AV10" i="4"/>
  <c r="AV12" i="4"/>
  <c r="AV14" i="4"/>
  <c r="AV16" i="4"/>
  <c r="AV18" i="4"/>
  <c r="AV20" i="4"/>
  <c r="AV22" i="4"/>
  <c r="AV24" i="4"/>
  <c r="AV26" i="4"/>
  <c r="AV28" i="4"/>
  <c r="AV30" i="4"/>
  <c r="AV32" i="4"/>
  <c r="AV34" i="4"/>
  <c r="AV37" i="4"/>
  <c r="AV39" i="4"/>
  <c r="AV41" i="4"/>
  <c r="AV43" i="4"/>
  <c r="AV45" i="4"/>
  <c r="AV47" i="4"/>
  <c r="AW48" i="4"/>
  <c r="AW52" i="4"/>
  <c r="AW53" i="4"/>
  <c r="AW56" i="4"/>
  <c r="AW57" i="4"/>
  <c r="AW60" i="4"/>
  <c r="AW61" i="4"/>
  <c r="AW64" i="4"/>
  <c r="AW65" i="4"/>
  <c r="AW68" i="4"/>
  <c r="AW69" i="4"/>
  <c r="AW72" i="4"/>
  <c r="AW73" i="4"/>
  <c r="AV77" i="4"/>
  <c r="AS78" i="4"/>
  <c r="AV79" i="4"/>
  <c r="AS80" i="4"/>
  <c r="AV81" i="4"/>
  <c r="AS82" i="4"/>
  <c r="AV83" i="4"/>
  <c r="AS84" i="4"/>
  <c r="AV85" i="4"/>
  <c r="AS86" i="4"/>
  <c r="AV87" i="4"/>
  <c r="AS88" i="4"/>
  <c r="AS90" i="4"/>
  <c r="AS92" i="4"/>
  <c r="AS94" i="4"/>
  <c r="AS96" i="4"/>
  <c r="AS98" i="4"/>
  <c r="AS100" i="4"/>
  <c r="AS102" i="4"/>
  <c r="AS104" i="4"/>
  <c r="AS106" i="4"/>
  <c r="AS108" i="4"/>
  <c r="AS110" i="4"/>
  <c r="AS112" i="4"/>
  <c r="AV117" i="4"/>
  <c r="AU117" i="4"/>
  <c r="AT117" i="4"/>
  <c r="AS124" i="4"/>
  <c r="AV125" i="4"/>
  <c r="AU125" i="4"/>
  <c r="AT125" i="4"/>
  <c r="AS132" i="4"/>
  <c r="AV133" i="4"/>
  <c r="AU133" i="4"/>
  <c r="AT133" i="4"/>
  <c r="AS139" i="4"/>
  <c r="AV140" i="4"/>
  <c r="AU140" i="4"/>
  <c r="AT140" i="4"/>
  <c r="AT146" i="4"/>
  <c r="AV146" i="4"/>
  <c r="AU146" i="4"/>
  <c r="AV152" i="4"/>
  <c r="AT152" i="4"/>
  <c r="AW152" i="4"/>
  <c r="AU152" i="4"/>
  <c r="AV154" i="4"/>
  <c r="AT154" i="4"/>
  <c r="AW154" i="4"/>
  <c r="AU154" i="4"/>
  <c r="AV158" i="4"/>
  <c r="AT158" i="4"/>
  <c r="AW158" i="4"/>
  <c r="AU158" i="4"/>
  <c r="AV162" i="4"/>
  <c r="AT162" i="4"/>
  <c r="AW162" i="4"/>
  <c r="AU162" i="4"/>
  <c r="AV166" i="4"/>
  <c r="AT166" i="4"/>
  <c r="AW166" i="4"/>
  <c r="AU166" i="4"/>
  <c r="AV169" i="4"/>
  <c r="AT169" i="4"/>
  <c r="AW169" i="4"/>
  <c r="AU169" i="4"/>
  <c r="AV173" i="4"/>
  <c r="AT173" i="4"/>
  <c r="AW173" i="4"/>
  <c r="AU173" i="4"/>
  <c r="AV177" i="4"/>
  <c r="AT177" i="4"/>
  <c r="AW177" i="4"/>
  <c r="AU177" i="4"/>
  <c r="AV181" i="4"/>
  <c r="AT181" i="4"/>
  <c r="AW181" i="4"/>
  <c r="AU181" i="4"/>
  <c r="AS188" i="4"/>
  <c r="AS196" i="4"/>
  <c r="AS204" i="4"/>
  <c r="AS212" i="4"/>
  <c r="AS219" i="4"/>
  <c r="AV258" i="4"/>
  <c r="AU258" i="4"/>
  <c r="AT258" i="4"/>
  <c r="AW258" i="4"/>
  <c r="AU293" i="4"/>
  <c r="AW293" i="4"/>
  <c r="AV293" i="4"/>
  <c r="AT293" i="4"/>
  <c r="AW76" i="4"/>
  <c r="AV76" i="4"/>
  <c r="AW109" i="4"/>
  <c r="AW111" i="4"/>
  <c r="AS114" i="4"/>
  <c r="AV115" i="4"/>
  <c r="AU115" i="4"/>
  <c r="AT115" i="4"/>
  <c r="AW117" i="4"/>
  <c r="AS123" i="4"/>
  <c r="AW125" i="4"/>
  <c r="AS130" i="4"/>
  <c r="AV131" i="4"/>
  <c r="AU131" i="4"/>
  <c r="AT131" i="4"/>
  <c r="AW133" i="4"/>
  <c r="AS137" i="4"/>
  <c r="AV138" i="4"/>
  <c r="AU138" i="4"/>
  <c r="AT138" i="4"/>
  <c r="AW140" i="4"/>
  <c r="AT151" i="4"/>
  <c r="AV151" i="4"/>
  <c r="AW151" i="4"/>
  <c r="AU151" i="4"/>
  <c r="AT157" i="4"/>
  <c r="AV157" i="4"/>
  <c r="AW157" i="4"/>
  <c r="AU157" i="4"/>
  <c r="AT161" i="4"/>
  <c r="AV161" i="4"/>
  <c r="AW161" i="4"/>
  <c r="AU161" i="4"/>
  <c r="AT165" i="4"/>
  <c r="AV165" i="4"/>
  <c r="AW165" i="4"/>
  <c r="AU165" i="4"/>
  <c r="AT172" i="4"/>
  <c r="AV172" i="4"/>
  <c r="AW172" i="4"/>
  <c r="AU172" i="4"/>
  <c r="AT176" i="4"/>
  <c r="AV176" i="4"/>
  <c r="AW176" i="4"/>
  <c r="AU176" i="4"/>
  <c r="AT180" i="4"/>
  <c r="AV180" i="4"/>
  <c r="AW180" i="4"/>
  <c r="AU180" i="4"/>
  <c r="H188" i="4"/>
  <c r="H196" i="4"/>
  <c r="H204" i="4"/>
  <c r="H212" i="4"/>
  <c r="H219" i="4"/>
  <c r="H228" i="4"/>
  <c r="AV145" i="4"/>
  <c r="AU147" i="4"/>
  <c r="AV148" i="4"/>
  <c r="AS149" i="4"/>
  <c r="AV183" i="4"/>
  <c r="AU183" i="4"/>
  <c r="AT183" i="4"/>
  <c r="AV187" i="4"/>
  <c r="AU187" i="4"/>
  <c r="AT187" i="4"/>
  <c r="AV191" i="4"/>
  <c r="AU191" i="4"/>
  <c r="AT191" i="4"/>
  <c r="AV195" i="4"/>
  <c r="AU195" i="4"/>
  <c r="AT195" i="4"/>
  <c r="AV199" i="4"/>
  <c r="AU199" i="4"/>
  <c r="AT199" i="4"/>
  <c r="AV203" i="4"/>
  <c r="AU203" i="4"/>
  <c r="AT203" i="4"/>
  <c r="AV207" i="4"/>
  <c r="AU207" i="4"/>
  <c r="AT207" i="4"/>
  <c r="AV211" i="4"/>
  <c r="AU211" i="4"/>
  <c r="AT211" i="4"/>
  <c r="AV215" i="4"/>
  <c r="AU215" i="4"/>
  <c r="AT215" i="4"/>
  <c r="AV221" i="4"/>
  <c r="AU221" i="4"/>
  <c r="AT221" i="4"/>
  <c r="AV246" i="4"/>
  <c r="AU246" i="4"/>
  <c r="AT246" i="4"/>
  <c r="AW246" i="4"/>
  <c r="AV262" i="4"/>
  <c r="AU262" i="4"/>
  <c r="AT262" i="4"/>
  <c r="AW262" i="4"/>
  <c r="AU309" i="4"/>
  <c r="AW309" i="4"/>
  <c r="AV309" i="4"/>
  <c r="AT309" i="4"/>
  <c r="AW145" i="4"/>
  <c r="AW147" i="4"/>
  <c r="AW148" i="4"/>
  <c r="AS182" i="4"/>
  <c r="AS186" i="4"/>
  <c r="AS190" i="4"/>
  <c r="AS194" i="4"/>
  <c r="AS198" i="4"/>
  <c r="AS202" i="4"/>
  <c r="AS206" i="4"/>
  <c r="AS210" i="4"/>
  <c r="AS214" i="4"/>
  <c r="AS218" i="4"/>
  <c r="AT231" i="4"/>
  <c r="AV231" i="4"/>
  <c r="AW231" i="4"/>
  <c r="AU231" i="4"/>
  <c r="AV232" i="4"/>
  <c r="AT232" i="4"/>
  <c r="AW232" i="4"/>
  <c r="AU232" i="4"/>
  <c r="AT233" i="4"/>
  <c r="AV233" i="4"/>
  <c r="AW233" i="4"/>
  <c r="AU233" i="4"/>
  <c r="AV234" i="4"/>
  <c r="AT234" i="4"/>
  <c r="AW234" i="4"/>
  <c r="AU234" i="4"/>
  <c r="AT235" i="4"/>
  <c r="AV235" i="4"/>
  <c r="AW235" i="4"/>
  <c r="AU235" i="4"/>
  <c r="AV236" i="4"/>
  <c r="AT236" i="4"/>
  <c r="AW236" i="4"/>
  <c r="AU236" i="4"/>
  <c r="AT237" i="4"/>
  <c r="AV237" i="4"/>
  <c r="AW237" i="4"/>
  <c r="AU237" i="4"/>
  <c r="AV238" i="4"/>
  <c r="AT238" i="4"/>
  <c r="AW238" i="4"/>
  <c r="AU238" i="4"/>
  <c r="AT239" i="4"/>
  <c r="AV239" i="4"/>
  <c r="AW239" i="4"/>
  <c r="AU239" i="4"/>
  <c r="AV240" i="4"/>
  <c r="AT240" i="4"/>
  <c r="AW240" i="4"/>
  <c r="AU240" i="4"/>
  <c r="AT241" i="4"/>
  <c r="AV241" i="4"/>
  <c r="AW241" i="4"/>
  <c r="AU241" i="4"/>
  <c r="AV242" i="4"/>
  <c r="AT242" i="4"/>
  <c r="AW242" i="4"/>
  <c r="AU242" i="4"/>
  <c r="AT243" i="4"/>
  <c r="AV243" i="4"/>
  <c r="AW243" i="4"/>
  <c r="AU243" i="4"/>
  <c r="AV244" i="4"/>
  <c r="AT244" i="4"/>
  <c r="AW244" i="4"/>
  <c r="AU244" i="4"/>
  <c r="AV250" i="4"/>
  <c r="AU250" i="4"/>
  <c r="AT250" i="4"/>
  <c r="AW250" i="4"/>
  <c r="AV266" i="4"/>
  <c r="AU266" i="4"/>
  <c r="AT266" i="4"/>
  <c r="AW266" i="4"/>
  <c r="AV185" i="4"/>
  <c r="AU185" i="4"/>
  <c r="AT185" i="4"/>
  <c r="AV189" i="4"/>
  <c r="AU189" i="4"/>
  <c r="AT189" i="4"/>
  <c r="AV193" i="4"/>
  <c r="AU193" i="4"/>
  <c r="AT193" i="4"/>
  <c r="AV197" i="4"/>
  <c r="AU197" i="4"/>
  <c r="AT197" i="4"/>
  <c r="AV201" i="4"/>
  <c r="AU201" i="4"/>
  <c r="AT201" i="4"/>
  <c r="AV205" i="4"/>
  <c r="AU205" i="4"/>
  <c r="AT205" i="4"/>
  <c r="AV209" i="4"/>
  <c r="AU209" i="4"/>
  <c r="AT209" i="4"/>
  <c r="AV213" i="4"/>
  <c r="AU213" i="4"/>
  <c r="AT213" i="4"/>
  <c r="AV217" i="4"/>
  <c r="AU217" i="4"/>
  <c r="AT217" i="4"/>
  <c r="AV220" i="4"/>
  <c r="AU220" i="4"/>
  <c r="AT220" i="4"/>
  <c r="AV223" i="4"/>
  <c r="AU223" i="4"/>
  <c r="AT223" i="4"/>
  <c r="AV254" i="4"/>
  <c r="AU254" i="4"/>
  <c r="AT254" i="4"/>
  <c r="AW254" i="4"/>
  <c r="AU277" i="4"/>
  <c r="AW277" i="4"/>
  <c r="AV277" i="4"/>
  <c r="AT277" i="4"/>
  <c r="AS245" i="4"/>
  <c r="AS249" i="4"/>
  <c r="AS253" i="4"/>
  <c r="AS257" i="4"/>
  <c r="AS261" i="4"/>
  <c r="AS265" i="4"/>
  <c r="AS269" i="4"/>
  <c r="AU325" i="4"/>
  <c r="AT325" i="4"/>
  <c r="AW325" i="4"/>
  <c r="AV325" i="4"/>
  <c r="AV248" i="4"/>
  <c r="AU248" i="4"/>
  <c r="AT248" i="4"/>
  <c r="AV252" i="4"/>
  <c r="AU252" i="4"/>
  <c r="AT252" i="4"/>
  <c r="AV256" i="4"/>
  <c r="AU256" i="4"/>
  <c r="AT256" i="4"/>
  <c r="AV260" i="4"/>
  <c r="AU260" i="4"/>
  <c r="AT260" i="4"/>
  <c r="AV264" i="4"/>
  <c r="AU264" i="4"/>
  <c r="AT264" i="4"/>
  <c r="AV268" i="4"/>
  <c r="AU268" i="4"/>
  <c r="AT268" i="4"/>
  <c r="AU272" i="4"/>
  <c r="AW272" i="4"/>
  <c r="AV272" i="4"/>
  <c r="AT272" i="4"/>
  <c r="AU285" i="4"/>
  <c r="AW285" i="4"/>
  <c r="AV285" i="4"/>
  <c r="AT285" i="4"/>
  <c r="AU301" i="4"/>
  <c r="AW301" i="4"/>
  <c r="AV301" i="4"/>
  <c r="AT301" i="4"/>
  <c r="AU317" i="4"/>
  <c r="AW317" i="4"/>
  <c r="AV317" i="4"/>
  <c r="AT317" i="4"/>
  <c r="AV224" i="4"/>
  <c r="AS225" i="4"/>
  <c r="AS226" i="4"/>
  <c r="AU227" i="4"/>
  <c r="AV228" i="4"/>
  <c r="AS229" i="4"/>
  <c r="AS230" i="4"/>
  <c r="AS247" i="4"/>
  <c r="AW248" i="4"/>
  <c r="AS251" i="4"/>
  <c r="AW252" i="4"/>
  <c r="AS255" i="4"/>
  <c r="AW256" i="4"/>
  <c r="AS259" i="4"/>
  <c r="AW260" i="4"/>
  <c r="AS263" i="4"/>
  <c r="AW264" i="4"/>
  <c r="AS267" i="4"/>
  <c r="AW268" i="4"/>
  <c r="AW270" i="4"/>
  <c r="AT271" i="4"/>
  <c r="AV273" i="4"/>
  <c r="AU279" i="4"/>
  <c r="AW279" i="4"/>
  <c r="AU287" i="4"/>
  <c r="AW287" i="4"/>
  <c r="AU295" i="4"/>
  <c r="AW295" i="4"/>
  <c r="AU303" i="4"/>
  <c r="AW303" i="4"/>
  <c r="AU311" i="4"/>
  <c r="AW311" i="4"/>
  <c r="AU319" i="4"/>
  <c r="AW319" i="4"/>
  <c r="AU281" i="4"/>
  <c r="AW281" i="4"/>
  <c r="AU289" i="4"/>
  <c r="AW289" i="4"/>
  <c r="AU297" i="4"/>
  <c r="AW297" i="4"/>
  <c r="AU305" i="4"/>
  <c r="AW305" i="4"/>
  <c r="AU313" i="4"/>
  <c r="AW313" i="4"/>
  <c r="AU321" i="4"/>
  <c r="AW321" i="4"/>
  <c r="AU323" i="4"/>
  <c r="AT323" i="4"/>
  <c r="AW323" i="4"/>
  <c r="AU329" i="4"/>
  <c r="AT329" i="4"/>
  <c r="AW329" i="4"/>
  <c r="AT270" i="4"/>
  <c r="AV271" i="4"/>
  <c r="AU275" i="4"/>
  <c r="AW275" i="4"/>
  <c r="AU283" i="4"/>
  <c r="AW283" i="4"/>
  <c r="AU291" i="4"/>
  <c r="AW291" i="4"/>
  <c r="AU299" i="4"/>
  <c r="AW299" i="4"/>
  <c r="AU307" i="4"/>
  <c r="AW307" i="4"/>
  <c r="AU315" i="4"/>
  <c r="AW315" i="4"/>
  <c r="AU331" i="4"/>
  <c r="AT331" i="4"/>
  <c r="AW331" i="4"/>
  <c r="AU274" i="4"/>
  <c r="AU276" i="4"/>
  <c r="AU278" i="4"/>
  <c r="AU280" i="4"/>
  <c r="AU282" i="4"/>
  <c r="AU284" i="4"/>
  <c r="AU286" i="4"/>
  <c r="AU288" i="4"/>
  <c r="AU290" i="4"/>
  <c r="AU292" i="4"/>
  <c r="AU294" i="4"/>
  <c r="AU296" i="4"/>
  <c r="AU298" i="4"/>
  <c r="AU300" i="4"/>
  <c r="AU302" i="4"/>
  <c r="AU304" i="4"/>
  <c r="AU306" i="4"/>
  <c r="AU308" i="4"/>
  <c r="AU310" i="4"/>
  <c r="AU312" i="4"/>
  <c r="AU314" i="4"/>
  <c r="AU316" i="4"/>
  <c r="AU318" i="4"/>
  <c r="AU320" i="4"/>
  <c r="AU322" i="4"/>
  <c r="AU324" i="4"/>
  <c r="AU326" i="4"/>
  <c r="AU328" i="4"/>
  <c r="AU330" i="4"/>
  <c r="AU332" i="4"/>
  <c r="AS515" i="4"/>
  <c r="H515" i="4"/>
  <c r="AV518" i="4"/>
  <c r="AU518" i="4"/>
  <c r="AT518" i="4"/>
  <c r="AS517" i="4"/>
  <c r="AW518" i="4"/>
  <c r="AV516" i="4"/>
  <c r="AU516" i="4"/>
  <c r="AT516" i="4"/>
  <c r="C4" i="10"/>
  <c r="AR124" i="4" l="1"/>
  <c r="AR125" i="4" s="1"/>
  <c r="AR126" i="4" s="1"/>
  <c r="AR127" i="4" s="1"/>
  <c r="AR128" i="4" s="1"/>
  <c r="AR129" i="4" s="1"/>
  <c r="AR130" i="4" s="1"/>
  <c r="AR131" i="4" s="1"/>
  <c r="AR132" i="4" s="1"/>
  <c r="AR133" i="4" s="1"/>
  <c r="AR134" i="4" s="1"/>
  <c r="AR135" i="4" s="1"/>
  <c r="AR136" i="4" s="1"/>
  <c r="AR137" i="4" s="1"/>
  <c r="AR138" i="4" s="1"/>
  <c r="AR139" i="4" s="1"/>
  <c r="AR140" i="4" s="1"/>
  <c r="AR141" i="4" s="1"/>
  <c r="AR142" i="4" s="1"/>
  <c r="AR143" i="4" s="1"/>
  <c r="AR144" i="4" s="1"/>
  <c r="AR145" i="4" s="1"/>
  <c r="AR146" i="4" s="1"/>
  <c r="AR147" i="4" s="1"/>
  <c r="AR148" i="4" s="1"/>
  <c r="AR149" i="4" s="1"/>
  <c r="AR150" i="4" s="1"/>
  <c r="AR151" i="4" s="1"/>
  <c r="AR152" i="4" s="1"/>
  <c r="AR153" i="4" s="1"/>
  <c r="AR154" i="4" s="1"/>
  <c r="AR155" i="4" s="1"/>
  <c r="AR156" i="4" s="1"/>
  <c r="AR157" i="4" s="1"/>
  <c r="AR158" i="4" s="1"/>
  <c r="AR159" i="4" s="1"/>
  <c r="AR160" i="4" s="1"/>
  <c r="AR161" i="4" s="1"/>
  <c r="AR162" i="4" s="1"/>
  <c r="AR163" i="4" s="1"/>
  <c r="AR164" i="4" s="1"/>
  <c r="AR165" i="4" s="1"/>
  <c r="AR166" i="4" s="1"/>
  <c r="AR167" i="4" s="1"/>
  <c r="AR168" i="4" s="1"/>
  <c r="AR169" i="4" s="1"/>
  <c r="AR170" i="4" s="1"/>
  <c r="AR171" i="4" s="1"/>
  <c r="AR172" i="4" s="1"/>
  <c r="AR173" i="4" s="1"/>
  <c r="AR174" i="4" s="1"/>
  <c r="AR175" i="4" s="1"/>
  <c r="AR176" i="4" s="1"/>
  <c r="AR177" i="4" s="1"/>
  <c r="AR178" i="4" s="1"/>
  <c r="AR179" i="4" s="1"/>
  <c r="AR180" i="4" s="1"/>
  <c r="AR181" i="4" s="1"/>
  <c r="AR182" i="4" s="1"/>
  <c r="AR183" i="4" s="1"/>
  <c r="AR184" i="4" s="1"/>
  <c r="AR185" i="4" s="1"/>
  <c r="AR186" i="4" s="1"/>
  <c r="AR187" i="4" s="1"/>
  <c r="AR188" i="4" s="1"/>
  <c r="AR189" i="4" s="1"/>
  <c r="AR190" i="4" s="1"/>
  <c r="AR191" i="4" s="1"/>
  <c r="AR192" i="4" s="1"/>
  <c r="AR193" i="4" s="1"/>
  <c r="AR194" i="4" s="1"/>
  <c r="AR195" i="4" s="1"/>
  <c r="AR196" i="4" s="1"/>
  <c r="AR197" i="4" s="1"/>
  <c r="AR198" i="4" s="1"/>
  <c r="AR199" i="4" s="1"/>
  <c r="AR200" i="4" s="1"/>
  <c r="AR201" i="4" s="1"/>
  <c r="AR202" i="4" s="1"/>
  <c r="AR203" i="4" s="1"/>
  <c r="AR204" i="4" s="1"/>
  <c r="AR205" i="4" s="1"/>
  <c r="AR206" i="4" s="1"/>
  <c r="AR207" i="4" s="1"/>
  <c r="AR208" i="4" s="1"/>
  <c r="AR209" i="4" s="1"/>
  <c r="AR210" i="4" s="1"/>
  <c r="AR211" i="4" s="1"/>
  <c r="AR212" i="4" s="1"/>
  <c r="AR213" i="4" s="1"/>
  <c r="AR214" i="4" s="1"/>
  <c r="AR215" i="4" s="1"/>
  <c r="AR216" i="4" s="1"/>
  <c r="AR217" i="4" s="1"/>
  <c r="AR218" i="4" s="1"/>
  <c r="AR219" i="4" s="1"/>
  <c r="AR220" i="4" s="1"/>
  <c r="AU327" i="4"/>
  <c r="AV341" i="4"/>
  <c r="AU341" i="4"/>
  <c r="AW341" i="4"/>
  <c r="AW327" i="4"/>
  <c r="AT327" i="4"/>
  <c r="AY347" i="4"/>
  <c r="AX442" i="4"/>
  <c r="AX356" i="4"/>
  <c r="AX392" i="4"/>
  <c r="AX425" i="4"/>
  <c r="AX504" i="4"/>
  <c r="AY507" i="4"/>
  <c r="AY395" i="4"/>
  <c r="AX483" i="4"/>
  <c r="AY479" i="4"/>
  <c r="AY356" i="4"/>
  <c r="AX508" i="4"/>
  <c r="AY404" i="4"/>
  <c r="AY500" i="4"/>
  <c r="AY496" i="4"/>
  <c r="AX486" i="4"/>
  <c r="AX500" i="4"/>
  <c r="AX400" i="4"/>
  <c r="AY504" i="4"/>
  <c r="AX496" i="4"/>
  <c r="AY420" i="4"/>
  <c r="AX396" i="4"/>
  <c r="AX380" i="4"/>
  <c r="AY368" i="4"/>
  <c r="AX416" i="4"/>
  <c r="AY372" i="4"/>
  <c r="AX404" i="4"/>
  <c r="AX360" i="4"/>
  <c r="AY388" i="4"/>
  <c r="AY400" i="4"/>
  <c r="AY363" i="4"/>
  <c r="AX408" i="4"/>
  <c r="AY508" i="4"/>
  <c r="AX388" i="4"/>
  <c r="AY360" i="4"/>
  <c r="AY345" i="4"/>
  <c r="AY408" i="4"/>
  <c r="AX488" i="4"/>
  <c r="AY367" i="4"/>
  <c r="AY492" i="4"/>
  <c r="AX492" i="4"/>
  <c r="AY396" i="4"/>
  <c r="AY488" i="4"/>
  <c r="AY384" i="4"/>
  <c r="AY352" i="4"/>
  <c r="AY416" i="4"/>
  <c r="AY482" i="4"/>
  <c r="AX372" i="4"/>
  <c r="AX384" i="4"/>
  <c r="AX368" i="4"/>
  <c r="AX352" i="4"/>
  <c r="AX340" i="4"/>
  <c r="AY392" i="4"/>
  <c r="AX420" i="4"/>
  <c r="AY412" i="4"/>
  <c r="AY380" i="4"/>
  <c r="AY503" i="4"/>
  <c r="AX412" i="4"/>
  <c r="AY364" i="4"/>
  <c r="AX364" i="4"/>
  <c r="AY376" i="4"/>
  <c r="AX376" i="4"/>
  <c r="AY348" i="4"/>
  <c r="AX348" i="4"/>
  <c r="AX402" i="4"/>
  <c r="AY379" i="4"/>
  <c r="AY344" i="4"/>
  <c r="AX363" i="4"/>
  <c r="AX337" i="4"/>
  <c r="AY490" i="4"/>
  <c r="AX443" i="4"/>
  <c r="AX475" i="4"/>
  <c r="AX345" i="4"/>
  <c r="AY483" i="4"/>
  <c r="AY382" i="4"/>
  <c r="AX383" i="4"/>
  <c r="AY398" i="4"/>
  <c r="AY439" i="4"/>
  <c r="AX479" i="4"/>
  <c r="AX499" i="4"/>
  <c r="AY443" i="4"/>
  <c r="AX379" i="4"/>
  <c r="AY337" i="4"/>
  <c r="AX367" i="4"/>
  <c r="AX390" i="4"/>
  <c r="AY350" i="4"/>
  <c r="AY454" i="4"/>
  <c r="AX439" i="4"/>
  <c r="AX358" i="4"/>
  <c r="AY498" i="4"/>
  <c r="AY405" i="4"/>
  <c r="AX395" i="4"/>
  <c r="AY402" i="4"/>
  <c r="AY374" i="4"/>
  <c r="AY474" i="4"/>
  <c r="AX350" i="4"/>
  <c r="AY383" i="4"/>
  <c r="AX507" i="4"/>
  <c r="AY475" i="4"/>
  <c r="AY499" i="4"/>
  <c r="AY434" i="4"/>
  <c r="AY366" i="4"/>
  <c r="AY470" i="4"/>
  <c r="AX482" i="4"/>
  <c r="AX351" i="4"/>
  <c r="AX366" i="4"/>
  <c r="AY502" i="4"/>
  <c r="AX502" i="4"/>
  <c r="AY486" i="4"/>
  <c r="AX474" i="4"/>
  <c r="AV444" i="4"/>
  <c r="AU444" i="4"/>
  <c r="AT444" i="4"/>
  <c r="AW444" i="4"/>
  <c r="AX430" i="4"/>
  <c r="AY430" i="4"/>
  <c r="AT437" i="4"/>
  <c r="AU437" i="4"/>
  <c r="AV437" i="4"/>
  <c r="AW437" i="4"/>
  <c r="AV436" i="4"/>
  <c r="AT436" i="4"/>
  <c r="AW436" i="4"/>
  <c r="AU436" i="4"/>
  <c r="AY394" i="4"/>
  <c r="AX394" i="4"/>
  <c r="AW365" i="4"/>
  <c r="AU365" i="4"/>
  <c r="AV365" i="4"/>
  <c r="AT365" i="4"/>
  <c r="AY414" i="4"/>
  <c r="AX414" i="4"/>
  <c r="AX391" i="4"/>
  <c r="AY391" i="4"/>
  <c r="AX375" i="4"/>
  <c r="AY375" i="4"/>
  <c r="AX371" i="4"/>
  <c r="AY371" i="4"/>
  <c r="AV334" i="4"/>
  <c r="AU334" i="4"/>
  <c r="AT334" i="4"/>
  <c r="AW334" i="4"/>
  <c r="AX445" i="4"/>
  <c r="AY445" i="4"/>
  <c r="AY338" i="4"/>
  <c r="AX338" i="4"/>
  <c r="AY512" i="4"/>
  <c r="AX512" i="4"/>
  <c r="AY514" i="4"/>
  <c r="AX514" i="4"/>
  <c r="AT513" i="4"/>
  <c r="AW513" i="4"/>
  <c r="AV513" i="4"/>
  <c r="AU513" i="4"/>
  <c r="AY494" i="4"/>
  <c r="AX494" i="4"/>
  <c r="AW489" i="4"/>
  <c r="AU489" i="4"/>
  <c r="AT489" i="4"/>
  <c r="AV489" i="4"/>
  <c r="AV476" i="4"/>
  <c r="AU476" i="4"/>
  <c r="AT476" i="4"/>
  <c r="AW476" i="4"/>
  <c r="AV472" i="4"/>
  <c r="AT472" i="4"/>
  <c r="AW472" i="4"/>
  <c r="AU472" i="4"/>
  <c r="AX453" i="4"/>
  <c r="AY453" i="4"/>
  <c r="AX447" i="4"/>
  <c r="AY447" i="4"/>
  <c r="AV468" i="4"/>
  <c r="AT468" i="4"/>
  <c r="AU468" i="4"/>
  <c r="AW468" i="4"/>
  <c r="AT461" i="4"/>
  <c r="AU461" i="4"/>
  <c r="AW461" i="4"/>
  <c r="AV461" i="4"/>
  <c r="AY423" i="4"/>
  <c r="AX423" i="4"/>
  <c r="AY415" i="4"/>
  <c r="AX415" i="4"/>
  <c r="AX438" i="4"/>
  <c r="AY438" i="4"/>
  <c r="AV432" i="4"/>
  <c r="AT432" i="4"/>
  <c r="AW432" i="4"/>
  <c r="AU432" i="4"/>
  <c r="AX417" i="4"/>
  <c r="AX409" i="4"/>
  <c r="AY401" i="4"/>
  <c r="AX401" i="4"/>
  <c r="AY460" i="4"/>
  <c r="AX460" i="4"/>
  <c r="AY417" i="4"/>
  <c r="AY378" i="4"/>
  <c r="AX378" i="4"/>
  <c r="AY351" i="4"/>
  <c r="AW349" i="4"/>
  <c r="AU349" i="4"/>
  <c r="AV349" i="4"/>
  <c r="AT349" i="4"/>
  <c r="AW399" i="4"/>
  <c r="AT399" i="4"/>
  <c r="AV399" i="4"/>
  <c r="AU399" i="4"/>
  <c r="AW385" i="4"/>
  <c r="AU385" i="4"/>
  <c r="AV385" i="4"/>
  <c r="AT385" i="4"/>
  <c r="AW369" i="4"/>
  <c r="AU369" i="4"/>
  <c r="AV369" i="4"/>
  <c r="AT369" i="4"/>
  <c r="AY358" i="4"/>
  <c r="AW346" i="4"/>
  <c r="AU346" i="4"/>
  <c r="AT346" i="4"/>
  <c r="AV346" i="4"/>
  <c r="AT465" i="4"/>
  <c r="AU465" i="4"/>
  <c r="AW465" i="4"/>
  <c r="AV465" i="4"/>
  <c r="AY386" i="4"/>
  <c r="AX386" i="4"/>
  <c r="AX374" i="4"/>
  <c r="AX355" i="4"/>
  <c r="AY355" i="4"/>
  <c r="AY336" i="4"/>
  <c r="AX434" i="4"/>
  <c r="AX336" i="4"/>
  <c r="AX398" i="4"/>
  <c r="AX335" i="4"/>
  <c r="AY335" i="4"/>
  <c r="AW511" i="4"/>
  <c r="AV511" i="4"/>
  <c r="AU511" i="4"/>
  <c r="AT511" i="4"/>
  <c r="AY506" i="4"/>
  <c r="AX506" i="4"/>
  <c r="AY484" i="4"/>
  <c r="AX484" i="4"/>
  <c r="AX463" i="4"/>
  <c r="AY463" i="4"/>
  <c r="AT433" i="4"/>
  <c r="AU433" i="4"/>
  <c r="AW433" i="4"/>
  <c r="AV433" i="4"/>
  <c r="AY428" i="4"/>
  <c r="AX428" i="4"/>
  <c r="AY406" i="4"/>
  <c r="AX406" i="4"/>
  <c r="AX450" i="4"/>
  <c r="AY450" i="4"/>
  <c r="AT451" i="4"/>
  <c r="AW451" i="4"/>
  <c r="AU451" i="4"/>
  <c r="AV451" i="4"/>
  <c r="AY418" i="4"/>
  <c r="AX418" i="4"/>
  <c r="AY342" i="4"/>
  <c r="AX342" i="4"/>
  <c r="AY505" i="4"/>
  <c r="AX505" i="4"/>
  <c r="AW497" i="4"/>
  <c r="AU497" i="4"/>
  <c r="AV497" i="4"/>
  <c r="AT497" i="4"/>
  <c r="AW501" i="4"/>
  <c r="AU501" i="4"/>
  <c r="AT501" i="4"/>
  <c r="AV501" i="4"/>
  <c r="AX471" i="4"/>
  <c r="AY471" i="4"/>
  <c r="AX467" i="4"/>
  <c r="AY467" i="4"/>
  <c r="AV446" i="4"/>
  <c r="AW446" i="4"/>
  <c r="AU446" i="4"/>
  <c r="AT446" i="4"/>
  <c r="AV440" i="4"/>
  <c r="AU440" i="4"/>
  <c r="AT440" i="4"/>
  <c r="AW440" i="4"/>
  <c r="AV452" i="4"/>
  <c r="AT452" i="4"/>
  <c r="AU452" i="4"/>
  <c r="AW452" i="4"/>
  <c r="AT457" i="4"/>
  <c r="AU457" i="4"/>
  <c r="AV457" i="4"/>
  <c r="AW457" i="4"/>
  <c r="AX431" i="4"/>
  <c r="AY431" i="4"/>
  <c r="AX498" i="4"/>
  <c r="AX473" i="4"/>
  <c r="AY473" i="4"/>
  <c r="AT429" i="4"/>
  <c r="AU429" i="4"/>
  <c r="AV429" i="4"/>
  <c r="AW429" i="4"/>
  <c r="AX459" i="4"/>
  <c r="AY459" i="4"/>
  <c r="AY410" i="4"/>
  <c r="AX410" i="4"/>
  <c r="AW397" i="4"/>
  <c r="AU397" i="4"/>
  <c r="AV397" i="4"/>
  <c r="AT397" i="4"/>
  <c r="AY362" i="4"/>
  <c r="AX362" i="4"/>
  <c r="AX347" i="4"/>
  <c r="AW353" i="4"/>
  <c r="AU353" i="4"/>
  <c r="AV353" i="4"/>
  <c r="AT353" i="4"/>
  <c r="AX454" i="4"/>
  <c r="AW403" i="4"/>
  <c r="AT403" i="4"/>
  <c r="AU403" i="4"/>
  <c r="AV403" i="4"/>
  <c r="AY390" i="4"/>
  <c r="AW361" i="4"/>
  <c r="AU361" i="4"/>
  <c r="AT361" i="4"/>
  <c r="AV361" i="4"/>
  <c r="AY409" i="4"/>
  <c r="AW389" i="4"/>
  <c r="AU389" i="4"/>
  <c r="AT389" i="4"/>
  <c r="AV389" i="4"/>
  <c r="AY370" i="4"/>
  <c r="AX370" i="4"/>
  <c r="AY480" i="4"/>
  <c r="AX480" i="4"/>
  <c r="AV462" i="4"/>
  <c r="AW462" i="4"/>
  <c r="AU462" i="4"/>
  <c r="AT462" i="4"/>
  <c r="AW491" i="4"/>
  <c r="AU491" i="4"/>
  <c r="AT491" i="4"/>
  <c r="AV491" i="4"/>
  <c r="AX455" i="4"/>
  <c r="AY455" i="4"/>
  <c r="AW357" i="4"/>
  <c r="AU357" i="4"/>
  <c r="AT357" i="4"/>
  <c r="AV357" i="4"/>
  <c r="AX487" i="4"/>
  <c r="AY487" i="4"/>
  <c r="AY478" i="4"/>
  <c r="AY448" i="4"/>
  <c r="AX448" i="4"/>
  <c r="AY510" i="4"/>
  <c r="AX510" i="4"/>
  <c r="AY509" i="4"/>
  <c r="AX509" i="4"/>
  <c r="AX495" i="4"/>
  <c r="AY495" i="4"/>
  <c r="AX503" i="4"/>
  <c r="AW493" i="4"/>
  <c r="AU493" i="4"/>
  <c r="AV493" i="4"/>
  <c r="AT493" i="4"/>
  <c r="AX490" i="4"/>
  <c r="AX485" i="4"/>
  <c r="AY485" i="4"/>
  <c r="AX478" i="4"/>
  <c r="AV464" i="4"/>
  <c r="AT464" i="4"/>
  <c r="AW464" i="4"/>
  <c r="AU464" i="4"/>
  <c r="AX470" i="4"/>
  <c r="AT469" i="4"/>
  <c r="AU469" i="4"/>
  <c r="AW469" i="4"/>
  <c r="AV469" i="4"/>
  <c r="AX481" i="4"/>
  <c r="AY481" i="4"/>
  <c r="AY442" i="4"/>
  <c r="AY427" i="4"/>
  <c r="AX427" i="4"/>
  <c r="AY424" i="4"/>
  <c r="AX424" i="4"/>
  <c r="AY419" i="4"/>
  <c r="AX419" i="4"/>
  <c r="AY411" i="4"/>
  <c r="AX411" i="4"/>
  <c r="AY407" i="4"/>
  <c r="AX407" i="4"/>
  <c r="AY456" i="4"/>
  <c r="AX456" i="4"/>
  <c r="AX421" i="4"/>
  <c r="AY413" i="4"/>
  <c r="AX413" i="4"/>
  <c r="AX405" i="4"/>
  <c r="AY466" i="4"/>
  <c r="AX466" i="4"/>
  <c r="AV458" i="4"/>
  <c r="AW458" i="4"/>
  <c r="AT458" i="4"/>
  <c r="AU458" i="4"/>
  <c r="AY425" i="4"/>
  <c r="AW381" i="4"/>
  <c r="AU381" i="4"/>
  <c r="AV381" i="4"/>
  <c r="AT381" i="4"/>
  <c r="AX449" i="4"/>
  <c r="AY449" i="4"/>
  <c r="AY426" i="4"/>
  <c r="AX426" i="4"/>
  <c r="AY421" i="4"/>
  <c r="AW393" i="4"/>
  <c r="AU393" i="4"/>
  <c r="AT393" i="4"/>
  <c r="AV393" i="4"/>
  <c r="AX382" i="4"/>
  <c r="AW377" i="4"/>
  <c r="AU377" i="4"/>
  <c r="AT377" i="4"/>
  <c r="AV377" i="4"/>
  <c r="AX359" i="4"/>
  <c r="AY359" i="4"/>
  <c r="AX477" i="4"/>
  <c r="AY477" i="4"/>
  <c r="AX441" i="4"/>
  <c r="AY441" i="4"/>
  <c r="AX435" i="4"/>
  <c r="AY435" i="4"/>
  <c r="AX387" i="4"/>
  <c r="AY387" i="4"/>
  <c r="AW373" i="4"/>
  <c r="AU373" i="4"/>
  <c r="AT373" i="4"/>
  <c r="AV373" i="4"/>
  <c r="AY354" i="4"/>
  <c r="AX354" i="4"/>
  <c r="AY422" i="4"/>
  <c r="AX422" i="4"/>
  <c r="AX344" i="4"/>
  <c r="AX343" i="4"/>
  <c r="AY343" i="4"/>
  <c r="AY340" i="4"/>
  <c r="AX339" i="4"/>
  <c r="AY339" i="4"/>
  <c r="AV333" i="4"/>
  <c r="AT333" i="4"/>
  <c r="AU333" i="4"/>
  <c r="AW333" i="4"/>
  <c r="AR10" i="4"/>
  <c r="AX308" i="4"/>
  <c r="AY39" i="4"/>
  <c r="AX314" i="4"/>
  <c r="AX328" i="4"/>
  <c r="AX304" i="4"/>
  <c r="AX288" i="4"/>
  <c r="AY324" i="4"/>
  <c r="AX318" i="4"/>
  <c r="AX316" i="4"/>
  <c r="AX292" i="4"/>
  <c r="AX276" i="4"/>
  <c r="AX69" i="4"/>
  <c r="AX310" i="4"/>
  <c r="AX290" i="4"/>
  <c r="AX65" i="4"/>
  <c r="AX302" i="4"/>
  <c r="AX286" i="4"/>
  <c r="AX284" i="4"/>
  <c r="AY296" i="4"/>
  <c r="AY273" i="4"/>
  <c r="AY48" i="4"/>
  <c r="AX57" i="4"/>
  <c r="AY61" i="4"/>
  <c r="AX53" i="4"/>
  <c r="AY37" i="4"/>
  <c r="AY57" i="4"/>
  <c r="AX330" i="4"/>
  <c r="AX56" i="4"/>
  <c r="AY297" i="4"/>
  <c r="AY311" i="4"/>
  <c r="AY279" i="4"/>
  <c r="AY332" i="4"/>
  <c r="AY294" i="4"/>
  <c r="AX278" i="4"/>
  <c r="AY289" i="4"/>
  <c r="AY319" i="4"/>
  <c r="AY303" i="4"/>
  <c r="AY287" i="4"/>
  <c r="AX228" i="4"/>
  <c r="AY224" i="4"/>
  <c r="AX326" i="4"/>
  <c r="AY304" i="4"/>
  <c r="AX300" i="4"/>
  <c r="AY291" i="4"/>
  <c r="AX307" i="4"/>
  <c r="AY227" i="4"/>
  <c r="AY68" i="4"/>
  <c r="AY45" i="4"/>
  <c r="AX322" i="4"/>
  <c r="AX306" i="4"/>
  <c r="AX298" i="4"/>
  <c r="AX282" i="4"/>
  <c r="AX274" i="4"/>
  <c r="AY65" i="4"/>
  <c r="AY20" i="4"/>
  <c r="AY4" i="4"/>
  <c r="AY326" i="4"/>
  <c r="AX320" i="4"/>
  <c r="AY312" i="4"/>
  <c r="AX280" i="4"/>
  <c r="AY148" i="4"/>
  <c r="AY72" i="4"/>
  <c r="AY64" i="4"/>
  <c r="AY26" i="4"/>
  <c r="AY315" i="4"/>
  <c r="AY310" i="4"/>
  <c r="AY283" i="4"/>
  <c r="AY313" i="4"/>
  <c r="AX297" i="4"/>
  <c r="AX227" i="4"/>
  <c r="AY147" i="4"/>
  <c r="AY278" i="4"/>
  <c r="AX294" i="4"/>
  <c r="AY76" i="4"/>
  <c r="AY24" i="4"/>
  <c r="AX14" i="4"/>
  <c r="AX73" i="4"/>
  <c r="AY52" i="4"/>
  <c r="AX16" i="4"/>
  <c r="AX8" i="4"/>
  <c r="AY330" i="4"/>
  <c r="AY308" i="4"/>
  <c r="AX145" i="4"/>
  <c r="AX64" i="4"/>
  <c r="AY318" i="4"/>
  <c r="AY299" i="4"/>
  <c r="AY286" i="4"/>
  <c r="AY321" i="4"/>
  <c r="AX311" i="4"/>
  <c r="AX295" i="4"/>
  <c r="AX279" i="4"/>
  <c r="AX289" i="4"/>
  <c r="AY280" i="4"/>
  <c r="AY56" i="4"/>
  <c r="AX61" i="4"/>
  <c r="AX24" i="4"/>
  <c r="AY16" i="4"/>
  <c r="AY8" i="4"/>
  <c r="AX34" i="4"/>
  <c r="AY28" i="4"/>
  <c r="AY22" i="4"/>
  <c r="AY6" i="4"/>
  <c r="AX68" i="4"/>
  <c r="AY47" i="4"/>
  <c r="AY43" i="4"/>
  <c r="AX39" i="4"/>
  <c r="AY307" i="4"/>
  <c r="AY275" i="4"/>
  <c r="AY305" i="4"/>
  <c r="AY292" i="4"/>
  <c r="AY281" i="4"/>
  <c r="AX303" i="4"/>
  <c r="AX332" i="4"/>
  <c r="AY288" i="4"/>
  <c r="AX291" i="4"/>
  <c r="AX312" i="4"/>
  <c r="AX148" i="4"/>
  <c r="AX52" i="4"/>
  <c r="AX32" i="4"/>
  <c r="AY18" i="4"/>
  <c r="AX12" i="4"/>
  <c r="AX72" i="4"/>
  <c r="AX60" i="4"/>
  <c r="AX30" i="4"/>
  <c r="AX20" i="4"/>
  <c r="AX4" i="4"/>
  <c r="AY302" i="4"/>
  <c r="AY300" i="4"/>
  <c r="AY276" i="4"/>
  <c r="AY320" i="4"/>
  <c r="AX275" i="4"/>
  <c r="AX224" i="4"/>
  <c r="AY73" i="4"/>
  <c r="AY10" i="4"/>
  <c r="AX48" i="4"/>
  <c r="AY41" i="4"/>
  <c r="AX37" i="4"/>
  <c r="AX26" i="4"/>
  <c r="AY516" i="4"/>
  <c r="AX516" i="4"/>
  <c r="AT517" i="4"/>
  <c r="AW517" i="4"/>
  <c r="AV517" i="4"/>
  <c r="AU517" i="4"/>
  <c r="AY325" i="4"/>
  <c r="AX325" i="4"/>
  <c r="AW269" i="4"/>
  <c r="AT269" i="4"/>
  <c r="AV269" i="4"/>
  <c r="AU269" i="4"/>
  <c r="AY266" i="4"/>
  <c r="AX266" i="4"/>
  <c r="AT218" i="4"/>
  <c r="AW218" i="4"/>
  <c r="AV218" i="4"/>
  <c r="AU218" i="4"/>
  <c r="AT202" i="4"/>
  <c r="AW202" i="4"/>
  <c r="AV202" i="4"/>
  <c r="AU202" i="4"/>
  <c r="AT186" i="4"/>
  <c r="AW186" i="4"/>
  <c r="AV186" i="4"/>
  <c r="AU186" i="4"/>
  <c r="AY262" i="4"/>
  <c r="AX262" i="4"/>
  <c r="AY203" i="4"/>
  <c r="AX203" i="4"/>
  <c r="AY187" i="4"/>
  <c r="AX187" i="4"/>
  <c r="AY138" i="4"/>
  <c r="AX138" i="4"/>
  <c r="AT137" i="4"/>
  <c r="AW137" i="4"/>
  <c r="AV137" i="4"/>
  <c r="AU137" i="4"/>
  <c r="AT196" i="4"/>
  <c r="AW196" i="4"/>
  <c r="AV196" i="4"/>
  <c r="AU196" i="4"/>
  <c r="AX146" i="4"/>
  <c r="AY146" i="4"/>
  <c r="AY117" i="4"/>
  <c r="AX117" i="4"/>
  <c r="AW112" i="4"/>
  <c r="AV112" i="4"/>
  <c r="AT112" i="4"/>
  <c r="AU112" i="4"/>
  <c r="AW108" i="4"/>
  <c r="AV108" i="4"/>
  <c r="AT108" i="4"/>
  <c r="AU108" i="4"/>
  <c r="AW104" i="4"/>
  <c r="AV104" i="4"/>
  <c r="AU104" i="4"/>
  <c r="AT104" i="4"/>
  <c r="AW100" i="4"/>
  <c r="AV100" i="4"/>
  <c r="AU100" i="4"/>
  <c r="AT100" i="4"/>
  <c r="AW96" i="4"/>
  <c r="AV96" i="4"/>
  <c r="AU96" i="4"/>
  <c r="AT96" i="4"/>
  <c r="AW92" i="4"/>
  <c r="AV92" i="4"/>
  <c r="AT92" i="4"/>
  <c r="AU92" i="4"/>
  <c r="AW88" i="4"/>
  <c r="AV88" i="4"/>
  <c r="AT88" i="4"/>
  <c r="AU88" i="4"/>
  <c r="AW80" i="4"/>
  <c r="AV80" i="4"/>
  <c r="AU80" i="4"/>
  <c r="AT80" i="4"/>
  <c r="AU35" i="4"/>
  <c r="AT35" i="4"/>
  <c r="AW35" i="4"/>
  <c r="AV35" i="4"/>
  <c r="AU31" i="4"/>
  <c r="AT31" i="4"/>
  <c r="AW31" i="4"/>
  <c r="AV31" i="4"/>
  <c r="AU25" i="4"/>
  <c r="AT25" i="4"/>
  <c r="AW25" i="4"/>
  <c r="AV25" i="4"/>
  <c r="AU17" i="4"/>
  <c r="AT17" i="4"/>
  <c r="AV17" i="4"/>
  <c r="AW17" i="4"/>
  <c r="AT208" i="4"/>
  <c r="AW208" i="4"/>
  <c r="AV208" i="4"/>
  <c r="AU208" i="4"/>
  <c r="AY135" i="4"/>
  <c r="AX135" i="4"/>
  <c r="AT134" i="4"/>
  <c r="AW134" i="4"/>
  <c r="AV134" i="4"/>
  <c r="AU134" i="4"/>
  <c r="AY127" i="4"/>
  <c r="AX127" i="4"/>
  <c r="AT126" i="4"/>
  <c r="AW126" i="4"/>
  <c r="AV126" i="4"/>
  <c r="AU126" i="4"/>
  <c r="AY107" i="4"/>
  <c r="AX107" i="4"/>
  <c r="AY99" i="4"/>
  <c r="AX99" i="4"/>
  <c r="AY91" i="4"/>
  <c r="AX91" i="4"/>
  <c r="AV70" i="4"/>
  <c r="AU70" i="4"/>
  <c r="AT70" i="4"/>
  <c r="AW70" i="4"/>
  <c r="AV58" i="4"/>
  <c r="AU58" i="4"/>
  <c r="AW58" i="4"/>
  <c r="AT58" i="4"/>
  <c r="AU44" i="4"/>
  <c r="AT44" i="4"/>
  <c r="AV44" i="4"/>
  <c r="AW44" i="4"/>
  <c r="AU38" i="4"/>
  <c r="AT38" i="4"/>
  <c r="AW38" i="4"/>
  <c r="AV38" i="4"/>
  <c r="AU33" i="4"/>
  <c r="AT33" i="4"/>
  <c r="AV33" i="4"/>
  <c r="AW33" i="4"/>
  <c r="AU23" i="4"/>
  <c r="AV23" i="4"/>
  <c r="AT23" i="4"/>
  <c r="AW23" i="4"/>
  <c r="AU9" i="4"/>
  <c r="AV9" i="4"/>
  <c r="AT9" i="4"/>
  <c r="AW9" i="4"/>
  <c r="AT216" i="4"/>
  <c r="AW216" i="4"/>
  <c r="AV216" i="4"/>
  <c r="AU216" i="4"/>
  <c r="AY144" i="4"/>
  <c r="AX144" i="4"/>
  <c r="AY113" i="4"/>
  <c r="AX113" i="4"/>
  <c r="AY60" i="4"/>
  <c r="AX6" i="4"/>
  <c r="AX45" i="4"/>
  <c r="AX63" i="4"/>
  <c r="AY63" i="4"/>
  <c r="AY32" i="4"/>
  <c r="AX71" i="4"/>
  <c r="AY71" i="4"/>
  <c r="AT257" i="4"/>
  <c r="AW257" i="4"/>
  <c r="AV257" i="4"/>
  <c r="AU257" i="4"/>
  <c r="AY223" i="4"/>
  <c r="AX223" i="4"/>
  <c r="AY220" i="4"/>
  <c r="AX220" i="4"/>
  <c r="AY217" i="4"/>
  <c r="AX217" i="4"/>
  <c r="AY213" i="4"/>
  <c r="AX213" i="4"/>
  <c r="AY209" i="4"/>
  <c r="AX209" i="4"/>
  <c r="AY205" i="4"/>
  <c r="AX205" i="4"/>
  <c r="AY201" i="4"/>
  <c r="AX201" i="4"/>
  <c r="AY197" i="4"/>
  <c r="AX197" i="4"/>
  <c r="AY193" i="4"/>
  <c r="AX193" i="4"/>
  <c r="AY189" i="4"/>
  <c r="AX189" i="4"/>
  <c r="AY185" i="4"/>
  <c r="AX185" i="4"/>
  <c r="AY250" i="4"/>
  <c r="AX250" i="4"/>
  <c r="AT206" i="4"/>
  <c r="AW206" i="4"/>
  <c r="AV206" i="4"/>
  <c r="AU206" i="4"/>
  <c r="AT190" i="4"/>
  <c r="AW190" i="4"/>
  <c r="AV190" i="4"/>
  <c r="AU190" i="4"/>
  <c r="AX273" i="4"/>
  <c r="AY246" i="4"/>
  <c r="AX246" i="4"/>
  <c r="AY215" i="4"/>
  <c r="AX215" i="4"/>
  <c r="AY199" i="4"/>
  <c r="AX199" i="4"/>
  <c r="AY183" i="4"/>
  <c r="AX183" i="4"/>
  <c r="AV149" i="4"/>
  <c r="AT149" i="4"/>
  <c r="AW149" i="4"/>
  <c r="AU149" i="4"/>
  <c r="AX180" i="4"/>
  <c r="AY180" i="4"/>
  <c r="AX176" i="4"/>
  <c r="AY176" i="4"/>
  <c r="AX172" i="4"/>
  <c r="AY172" i="4"/>
  <c r="AX165" i="4"/>
  <c r="AY165" i="4"/>
  <c r="AX161" i="4"/>
  <c r="AY161" i="4"/>
  <c r="AX157" i="4"/>
  <c r="AY157" i="4"/>
  <c r="AX151" i="4"/>
  <c r="AY151" i="4"/>
  <c r="AY131" i="4"/>
  <c r="AX131" i="4"/>
  <c r="AT130" i="4"/>
  <c r="AW130" i="4"/>
  <c r="AV130" i="4"/>
  <c r="AU130" i="4"/>
  <c r="AT204" i="4"/>
  <c r="AW204" i="4"/>
  <c r="AV204" i="4"/>
  <c r="AU204" i="4"/>
  <c r="AY125" i="4"/>
  <c r="AX125" i="4"/>
  <c r="AT124" i="4"/>
  <c r="AW124" i="4"/>
  <c r="AV124" i="4"/>
  <c r="AU124" i="4"/>
  <c r="AW82" i="4"/>
  <c r="AV82" i="4"/>
  <c r="AU82" i="4"/>
  <c r="AT82" i="4"/>
  <c r="AX76" i="4"/>
  <c r="AY34" i="4"/>
  <c r="AU29" i="4"/>
  <c r="AV29" i="4"/>
  <c r="AT29" i="4"/>
  <c r="AW29" i="4"/>
  <c r="AY14" i="4"/>
  <c r="AT222" i="4"/>
  <c r="AW222" i="4"/>
  <c r="AV222" i="4"/>
  <c r="AU222" i="4"/>
  <c r="AY129" i="4"/>
  <c r="AX129" i="4"/>
  <c r="AT128" i="4"/>
  <c r="AW128" i="4"/>
  <c r="AV128" i="4"/>
  <c r="AU128" i="4"/>
  <c r="AX28" i="4"/>
  <c r="AX10" i="4"/>
  <c r="AY119" i="4"/>
  <c r="AX119" i="4"/>
  <c r="AT118" i="4"/>
  <c r="AW118" i="4"/>
  <c r="AV118" i="4"/>
  <c r="AU118" i="4"/>
  <c r="AY109" i="4"/>
  <c r="AX109" i="4"/>
  <c r="AY101" i="4"/>
  <c r="AX101" i="4"/>
  <c r="AY93" i="4"/>
  <c r="AX93" i="4"/>
  <c r="AV74" i="4"/>
  <c r="AU74" i="4"/>
  <c r="AT74" i="4"/>
  <c r="AW74" i="4"/>
  <c r="AV62" i="4"/>
  <c r="AU62" i="4"/>
  <c r="AT62" i="4"/>
  <c r="AW62" i="4"/>
  <c r="AU46" i="4"/>
  <c r="AT46" i="4"/>
  <c r="AV46" i="4"/>
  <c r="AW46" i="4"/>
  <c r="AU40" i="4"/>
  <c r="AV40" i="4"/>
  <c r="AT40" i="4"/>
  <c r="AW40" i="4"/>
  <c r="AU21" i="4"/>
  <c r="AV21" i="4"/>
  <c r="AT21" i="4"/>
  <c r="AW21" i="4"/>
  <c r="AX321" i="4"/>
  <c r="AX43" i="4"/>
  <c r="AX18" i="4"/>
  <c r="AY12" i="4"/>
  <c r="AX55" i="4"/>
  <c r="AY55" i="4"/>
  <c r="AT226" i="4"/>
  <c r="AW226" i="4"/>
  <c r="AV226" i="4"/>
  <c r="AU226" i="4"/>
  <c r="AT253" i="4"/>
  <c r="AW253" i="4"/>
  <c r="AV253" i="4"/>
  <c r="AU253" i="4"/>
  <c r="AY145" i="4"/>
  <c r="AX296" i="4"/>
  <c r="AX244" i="4"/>
  <c r="AY244" i="4"/>
  <c r="AX242" i="4"/>
  <c r="AY242" i="4"/>
  <c r="AX240" i="4"/>
  <c r="AY240" i="4"/>
  <c r="AX238" i="4"/>
  <c r="AY238" i="4"/>
  <c r="AX236" i="4"/>
  <c r="AY236" i="4"/>
  <c r="AX234" i="4"/>
  <c r="AY234" i="4"/>
  <c r="AX232" i="4"/>
  <c r="AY232" i="4"/>
  <c r="AT210" i="4"/>
  <c r="AW210" i="4"/>
  <c r="AV210" i="4"/>
  <c r="AU210" i="4"/>
  <c r="AT194" i="4"/>
  <c r="AW194" i="4"/>
  <c r="AV194" i="4"/>
  <c r="AU194" i="4"/>
  <c r="AY211" i="4"/>
  <c r="AX211" i="4"/>
  <c r="AY195" i="4"/>
  <c r="AX195" i="4"/>
  <c r="AT123" i="4"/>
  <c r="AW123" i="4"/>
  <c r="AV123" i="4"/>
  <c r="AU123" i="4"/>
  <c r="AY69" i="4"/>
  <c r="AY53" i="4"/>
  <c r="AT212" i="4"/>
  <c r="AW212" i="4"/>
  <c r="AV212" i="4"/>
  <c r="AU212" i="4"/>
  <c r="AY133" i="4"/>
  <c r="AX133" i="4"/>
  <c r="AT132" i="4"/>
  <c r="AW132" i="4"/>
  <c r="AV132" i="4"/>
  <c r="AU132" i="4"/>
  <c r="AW110" i="4"/>
  <c r="AV110" i="4"/>
  <c r="AU110" i="4"/>
  <c r="AT110" i="4"/>
  <c r="AW106" i="4"/>
  <c r="AV106" i="4"/>
  <c r="AT106" i="4"/>
  <c r="AU106" i="4"/>
  <c r="AW102" i="4"/>
  <c r="AV102" i="4"/>
  <c r="AU102" i="4"/>
  <c r="AT102" i="4"/>
  <c r="AW98" i="4"/>
  <c r="AV98" i="4"/>
  <c r="AU98" i="4"/>
  <c r="AT98" i="4"/>
  <c r="AW94" i="4"/>
  <c r="AV94" i="4"/>
  <c r="AT94" i="4"/>
  <c r="AU94" i="4"/>
  <c r="AW90" i="4"/>
  <c r="AV90" i="4"/>
  <c r="AT90" i="4"/>
  <c r="AU90" i="4"/>
  <c r="AW84" i="4"/>
  <c r="AV84" i="4"/>
  <c r="AT84" i="4"/>
  <c r="AU84" i="4"/>
  <c r="AU7" i="4"/>
  <c r="AV7" i="4"/>
  <c r="AT7" i="4"/>
  <c r="AW7" i="4"/>
  <c r="AT143" i="4"/>
  <c r="AW143" i="4"/>
  <c r="AV143" i="4"/>
  <c r="AU143" i="4"/>
  <c r="AX22" i="4"/>
  <c r="AX178" i="4"/>
  <c r="AY178" i="4"/>
  <c r="AX174" i="4"/>
  <c r="AY174" i="4"/>
  <c r="AX170" i="4"/>
  <c r="AY170" i="4"/>
  <c r="AX167" i="4"/>
  <c r="AY167" i="4"/>
  <c r="AX163" i="4"/>
  <c r="AY163" i="4"/>
  <c r="AX159" i="4"/>
  <c r="AY159" i="4"/>
  <c r="AX155" i="4"/>
  <c r="AY155" i="4"/>
  <c r="AX153" i="4"/>
  <c r="AY153" i="4"/>
  <c r="AY111" i="4"/>
  <c r="AX111" i="4"/>
  <c r="AY103" i="4"/>
  <c r="AX103" i="4"/>
  <c r="AY95" i="4"/>
  <c r="AX95" i="4"/>
  <c r="AV50" i="4"/>
  <c r="AU50" i="4"/>
  <c r="AT50" i="4"/>
  <c r="AW50" i="4"/>
  <c r="AU42" i="4"/>
  <c r="AV42" i="4"/>
  <c r="AT42" i="4"/>
  <c r="AW42" i="4"/>
  <c r="AU15" i="4"/>
  <c r="AT15" i="4"/>
  <c r="AV15" i="4"/>
  <c r="AW15" i="4"/>
  <c r="AT184" i="4"/>
  <c r="AW184" i="4"/>
  <c r="AV184" i="4"/>
  <c r="AU184" i="4"/>
  <c r="AX179" i="4"/>
  <c r="AY179" i="4"/>
  <c r="AX175" i="4"/>
  <c r="AY175" i="4"/>
  <c r="AX168" i="4"/>
  <c r="AY168" i="4"/>
  <c r="AX164" i="4"/>
  <c r="AY164" i="4"/>
  <c r="AX160" i="4"/>
  <c r="AY160" i="4"/>
  <c r="AX150" i="4"/>
  <c r="AY150" i="4"/>
  <c r="AY122" i="4"/>
  <c r="AX122" i="4"/>
  <c r="AT121" i="4"/>
  <c r="AW121" i="4"/>
  <c r="AV121" i="4"/>
  <c r="AU121" i="4"/>
  <c r="AX41" i="4"/>
  <c r="AY30" i="4"/>
  <c r="AX47" i="4"/>
  <c r="AY306" i="4"/>
  <c r="AY274" i="4"/>
  <c r="AY277" i="4"/>
  <c r="AX277" i="4"/>
  <c r="AY331" i="4"/>
  <c r="AX331" i="4"/>
  <c r="AY270" i="4"/>
  <c r="AX270" i="4"/>
  <c r="AY314" i="4"/>
  <c r="AY282" i="4"/>
  <c r="AX319" i="4"/>
  <c r="AX287" i="4"/>
  <c r="AT230" i="4"/>
  <c r="AW230" i="4"/>
  <c r="AV230" i="4"/>
  <c r="AU230" i="4"/>
  <c r="AY317" i="4"/>
  <c r="AX317" i="4"/>
  <c r="AX313" i="4"/>
  <c r="AY301" i="4"/>
  <c r="AX301" i="4"/>
  <c r="AY285" i="4"/>
  <c r="AX285" i="4"/>
  <c r="AX281" i="4"/>
  <c r="AY518" i="4"/>
  <c r="AX518" i="4"/>
  <c r="AY328" i="4"/>
  <c r="AY322" i="4"/>
  <c r="AY290" i="4"/>
  <c r="AY271" i="4"/>
  <c r="AX271" i="4"/>
  <c r="AX315" i="4"/>
  <c r="AX299" i="4"/>
  <c r="AX283" i="4"/>
  <c r="AV225" i="4"/>
  <c r="AW225" i="4"/>
  <c r="AU225" i="4"/>
  <c r="AT225" i="4"/>
  <c r="AX324" i="4"/>
  <c r="AT261" i="4"/>
  <c r="AW261" i="4"/>
  <c r="AV261" i="4"/>
  <c r="AU261" i="4"/>
  <c r="AT245" i="4"/>
  <c r="AW245" i="4"/>
  <c r="AV245" i="4"/>
  <c r="AU245" i="4"/>
  <c r="AY228" i="4"/>
  <c r="AX305" i="4"/>
  <c r="AY254" i="4"/>
  <c r="AX254" i="4"/>
  <c r="AT515" i="4"/>
  <c r="AW515" i="4"/>
  <c r="AV515" i="4"/>
  <c r="AU515" i="4"/>
  <c r="AY295" i="4"/>
  <c r="AY329" i="4"/>
  <c r="AX329" i="4"/>
  <c r="AY323" i="4"/>
  <c r="AX323" i="4"/>
  <c r="AY316" i="4"/>
  <c r="AY284" i="4"/>
  <c r="AY298" i="4"/>
  <c r="AT267" i="4"/>
  <c r="AW267" i="4"/>
  <c r="AV267" i="4"/>
  <c r="AU267" i="4"/>
  <c r="AT263" i="4"/>
  <c r="AW263" i="4"/>
  <c r="AV263" i="4"/>
  <c r="AU263" i="4"/>
  <c r="AT259" i="4"/>
  <c r="AW259" i="4"/>
  <c r="AV259" i="4"/>
  <c r="AU259" i="4"/>
  <c r="AT255" i="4"/>
  <c r="AW255" i="4"/>
  <c r="AV255" i="4"/>
  <c r="AU255" i="4"/>
  <c r="AT251" i="4"/>
  <c r="AW251" i="4"/>
  <c r="AV251" i="4"/>
  <c r="AU251" i="4"/>
  <c r="AT247" i="4"/>
  <c r="AW247" i="4"/>
  <c r="AV247" i="4"/>
  <c r="AU247" i="4"/>
  <c r="AV229" i="4"/>
  <c r="AW229" i="4"/>
  <c r="AU229" i="4"/>
  <c r="AT229" i="4"/>
  <c r="AY272" i="4"/>
  <c r="AX272" i="4"/>
  <c r="AY268" i="4"/>
  <c r="AX268" i="4"/>
  <c r="AY264" i="4"/>
  <c r="AX264" i="4"/>
  <c r="AY260" i="4"/>
  <c r="AX260" i="4"/>
  <c r="AY256" i="4"/>
  <c r="AX256" i="4"/>
  <c r="AY252" i="4"/>
  <c r="AX252" i="4"/>
  <c r="AY248" i="4"/>
  <c r="AX248" i="4"/>
  <c r="AT265" i="4"/>
  <c r="AW265" i="4"/>
  <c r="AV265" i="4"/>
  <c r="AU265" i="4"/>
  <c r="AT249" i="4"/>
  <c r="AW249" i="4"/>
  <c r="AV249" i="4"/>
  <c r="AU249" i="4"/>
  <c r="AX243" i="4"/>
  <c r="AY243" i="4"/>
  <c r="AX241" i="4"/>
  <c r="AY241" i="4"/>
  <c r="AX239" i="4"/>
  <c r="AY239" i="4"/>
  <c r="AX237" i="4"/>
  <c r="AY237" i="4"/>
  <c r="AX235" i="4"/>
  <c r="AY235" i="4"/>
  <c r="AX233" i="4"/>
  <c r="AY233" i="4"/>
  <c r="AX231" i="4"/>
  <c r="AY231" i="4"/>
  <c r="AT214" i="4"/>
  <c r="AW214" i="4"/>
  <c r="AV214" i="4"/>
  <c r="AU214" i="4"/>
  <c r="AT198" i="4"/>
  <c r="AW198" i="4"/>
  <c r="AV198" i="4"/>
  <c r="AU198" i="4"/>
  <c r="AT182" i="4"/>
  <c r="AW182" i="4"/>
  <c r="AV182" i="4"/>
  <c r="AU182" i="4"/>
  <c r="AY309" i="4"/>
  <c r="AX309" i="4"/>
  <c r="AY221" i="4"/>
  <c r="AX221" i="4"/>
  <c r="AY207" i="4"/>
  <c r="AX207" i="4"/>
  <c r="AY191" i="4"/>
  <c r="AX191" i="4"/>
  <c r="AY115" i="4"/>
  <c r="AX115" i="4"/>
  <c r="AT114" i="4"/>
  <c r="AW114" i="4"/>
  <c r="AV114" i="4"/>
  <c r="AU114" i="4"/>
  <c r="AY293" i="4"/>
  <c r="AX293" i="4"/>
  <c r="AY258" i="4"/>
  <c r="AX258" i="4"/>
  <c r="AT219" i="4"/>
  <c r="AW219" i="4"/>
  <c r="AV219" i="4"/>
  <c r="AU219" i="4"/>
  <c r="AT188" i="4"/>
  <c r="AW188" i="4"/>
  <c r="AV188" i="4"/>
  <c r="AU188" i="4"/>
  <c r="AX181" i="4"/>
  <c r="AY181" i="4"/>
  <c r="AX177" i="4"/>
  <c r="AY177" i="4"/>
  <c r="AX173" i="4"/>
  <c r="AY173" i="4"/>
  <c r="AX169" i="4"/>
  <c r="AY169" i="4"/>
  <c r="AX166" i="4"/>
  <c r="AY166" i="4"/>
  <c r="AX162" i="4"/>
  <c r="AY162" i="4"/>
  <c r="AX158" i="4"/>
  <c r="AY158" i="4"/>
  <c r="AX154" i="4"/>
  <c r="AY154" i="4"/>
  <c r="AX152" i="4"/>
  <c r="AY152" i="4"/>
  <c r="AY140" i="4"/>
  <c r="AX140" i="4"/>
  <c r="AT139" i="4"/>
  <c r="AW139" i="4"/>
  <c r="AV139" i="4"/>
  <c r="AU139" i="4"/>
  <c r="AW86" i="4"/>
  <c r="AV86" i="4"/>
  <c r="AT86" i="4"/>
  <c r="AU86" i="4"/>
  <c r="AW78" i="4"/>
  <c r="AV78" i="4"/>
  <c r="AU78" i="4"/>
  <c r="AT78" i="4"/>
  <c r="AU36" i="4"/>
  <c r="AT36" i="4"/>
  <c r="AW36" i="4"/>
  <c r="AV36" i="4"/>
  <c r="AU27" i="4"/>
  <c r="AV27" i="4"/>
  <c r="AT27" i="4"/>
  <c r="AW27" i="4"/>
  <c r="AU13" i="4"/>
  <c r="AT13" i="4"/>
  <c r="AW13" i="4"/>
  <c r="AV13" i="4"/>
  <c r="AT192" i="4"/>
  <c r="AW192" i="4"/>
  <c r="AV192" i="4"/>
  <c r="AU192" i="4"/>
  <c r="AX171" i="4"/>
  <c r="AY171" i="4"/>
  <c r="AX156" i="4"/>
  <c r="AY156" i="4"/>
  <c r="AX147" i="4"/>
  <c r="AY142" i="4"/>
  <c r="AX142" i="4"/>
  <c r="AT141" i="4"/>
  <c r="AW141" i="4"/>
  <c r="AV141" i="4"/>
  <c r="AU141" i="4"/>
  <c r="AY105" i="4"/>
  <c r="AX105" i="4"/>
  <c r="AY97" i="4"/>
  <c r="AX97" i="4"/>
  <c r="AY89" i="4"/>
  <c r="AX89" i="4"/>
  <c r="AY87" i="4"/>
  <c r="AX87" i="4"/>
  <c r="AY85" i="4"/>
  <c r="AX85" i="4"/>
  <c r="AY83" i="4"/>
  <c r="AX83" i="4"/>
  <c r="AY81" i="4"/>
  <c r="AX81" i="4"/>
  <c r="AY79" i="4"/>
  <c r="AX79" i="4"/>
  <c r="AY77" i="4"/>
  <c r="AX77" i="4"/>
  <c r="AV66" i="4"/>
  <c r="AU66" i="4"/>
  <c r="AT66" i="4"/>
  <c r="AW66" i="4"/>
  <c r="AV54" i="4"/>
  <c r="AU54" i="4"/>
  <c r="AT54" i="4"/>
  <c r="AW54" i="4"/>
  <c r="AU19" i="4"/>
  <c r="AT19" i="4"/>
  <c r="AW19" i="4"/>
  <c r="AV19" i="4"/>
  <c r="AU11" i="4"/>
  <c r="AT11" i="4"/>
  <c r="AW11" i="4"/>
  <c r="AV11" i="4"/>
  <c r="AU5" i="4"/>
  <c r="AT5" i="4"/>
  <c r="AW5" i="4"/>
  <c r="AV5" i="4"/>
  <c r="AT200" i="4"/>
  <c r="AW200" i="4"/>
  <c r="AV200" i="4"/>
  <c r="AU200" i="4"/>
  <c r="AT136" i="4"/>
  <c r="AW136" i="4"/>
  <c r="AV136" i="4"/>
  <c r="AU136" i="4"/>
  <c r="AX75" i="4"/>
  <c r="AY75" i="4"/>
  <c r="AX67" i="4"/>
  <c r="AY67" i="4"/>
  <c r="AX59" i="4"/>
  <c r="AY59" i="4"/>
  <c r="AX51" i="4"/>
  <c r="AY51" i="4"/>
  <c r="A286" i="1"/>
  <c r="AR221" i="4" l="1"/>
  <c r="AR222" i="4" s="1"/>
  <c r="AR223" i="4" s="1"/>
  <c r="AR224" i="4" s="1"/>
  <c r="AR225" i="4" s="1"/>
  <c r="AR226" i="4" s="1"/>
  <c r="AR227" i="4" s="1"/>
  <c r="AR228" i="4" s="1"/>
  <c r="AR229" i="4" s="1"/>
  <c r="AR230" i="4" s="1"/>
  <c r="AR231" i="4" s="1"/>
  <c r="AR232" i="4" s="1"/>
  <c r="AR233" i="4" s="1"/>
  <c r="AR234" i="4" s="1"/>
  <c r="AR235" i="4" s="1"/>
  <c r="AR236" i="4" s="1"/>
  <c r="AR237" i="4" s="1"/>
  <c r="AR238" i="4" s="1"/>
  <c r="AR239" i="4" s="1"/>
  <c r="AR240" i="4" s="1"/>
  <c r="AR241" i="4" s="1"/>
  <c r="AR242" i="4" s="1"/>
  <c r="AR243" i="4" s="1"/>
  <c r="AR244" i="4" s="1"/>
  <c r="AR245" i="4" s="1"/>
  <c r="AR246" i="4" s="1"/>
  <c r="AR247" i="4" s="1"/>
  <c r="AR248" i="4" s="1"/>
  <c r="AR249" i="4" s="1"/>
  <c r="AR250" i="4" s="1"/>
  <c r="AR251" i="4" s="1"/>
  <c r="AR252" i="4" s="1"/>
  <c r="AR253" i="4" s="1"/>
  <c r="AR254" i="4" s="1"/>
  <c r="AR255" i="4" s="1"/>
  <c r="AR256" i="4" s="1"/>
  <c r="AR257" i="4" s="1"/>
  <c r="AR258" i="4" s="1"/>
  <c r="AR259" i="4" s="1"/>
  <c r="AR260" i="4" s="1"/>
  <c r="AR261" i="4" s="1"/>
  <c r="AR262" i="4" s="1"/>
  <c r="AR263" i="4" s="1"/>
  <c r="AR264" i="4" s="1"/>
  <c r="AR265" i="4" s="1"/>
  <c r="AR266" i="4" s="1"/>
  <c r="AR267" i="4" s="1"/>
  <c r="AR268" i="4" s="1"/>
  <c r="AR269" i="4" s="1"/>
  <c r="AR270" i="4" s="1"/>
  <c r="AR271" i="4" s="1"/>
  <c r="AR272" i="4" s="1"/>
  <c r="AR273" i="4" s="1"/>
  <c r="AR274" i="4" s="1"/>
  <c r="AR275" i="4" s="1"/>
  <c r="AR276" i="4" s="1"/>
  <c r="AR277" i="4" s="1"/>
  <c r="AR278" i="4" s="1"/>
  <c r="AR279" i="4" s="1"/>
  <c r="AR280" i="4" s="1"/>
  <c r="AR281" i="4" s="1"/>
  <c r="AR282" i="4" s="1"/>
  <c r="AR283" i="4" s="1"/>
  <c r="AR284" i="4" s="1"/>
  <c r="AR285" i="4" s="1"/>
  <c r="AR286" i="4" s="1"/>
  <c r="AR287" i="4" s="1"/>
  <c r="AR288" i="4" s="1"/>
  <c r="AR289" i="4" s="1"/>
  <c r="AR290" i="4" s="1"/>
  <c r="AR291" i="4" s="1"/>
  <c r="AR292" i="4" s="1"/>
  <c r="AR293" i="4" s="1"/>
  <c r="AR294" i="4" s="1"/>
  <c r="AR295" i="4" s="1"/>
  <c r="AR296" i="4" s="1"/>
  <c r="AR297" i="4" s="1"/>
  <c r="AR298" i="4" s="1"/>
  <c r="AR299" i="4" s="1"/>
  <c r="AR300" i="4" s="1"/>
  <c r="AR301" i="4" s="1"/>
  <c r="AR302" i="4" s="1"/>
  <c r="AR303" i="4" s="1"/>
  <c r="AR304" i="4" s="1"/>
  <c r="AR305" i="4" s="1"/>
  <c r="AR306" i="4" s="1"/>
  <c r="AR307" i="4" s="1"/>
  <c r="AR308" i="4" s="1"/>
  <c r="AR309" i="4" s="1"/>
  <c r="AR310" i="4" s="1"/>
  <c r="AR311" i="4" s="1"/>
  <c r="AR312" i="4" s="1"/>
  <c r="AR313" i="4" s="1"/>
  <c r="AR314" i="4" s="1"/>
  <c r="AR315" i="4" s="1"/>
  <c r="AR316" i="4" s="1"/>
  <c r="AR317" i="4" s="1"/>
  <c r="AR318" i="4" s="1"/>
  <c r="AR319" i="4" s="1"/>
  <c r="AR320" i="4" s="1"/>
  <c r="AR321" i="4" s="1"/>
  <c r="AR322" i="4" s="1"/>
  <c r="AR323" i="4" s="1"/>
  <c r="AR324" i="4" s="1"/>
  <c r="AR325" i="4" s="1"/>
  <c r="AR326" i="4" s="1"/>
  <c r="AR327" i="4" s="1"/>
  <c r="AR328" i="4" s="1"/>
  <c r="AR329" i="4" s="1"/>
  <c r="AR330" i="4" s="1"/>
  <c r="AR331" i="4" s="1"/>
  <c r="AR332" i="4" s="1"/>
  <c r="AR333" i="4" s="1"/>
  <c r="AR334" i="4" s="1"/>
  <c r="AR335" i="4" s="1"/>
  <c r="AR336" i="4" s="1"/>
  <c r="AR337" i="4" s="1"/>
  <c r="AR338" i="4" s="1"/>
  <c r="AR339" i="4" s="1"/>
  <c r="AR340" i="4" s="1"/>
  <c r="AR341" i="4" s="1"/>
  <c r="AR342" i="4" s="1"/>
  <c r="AR343" i="4" s="1"/>
  <c r="AR344" i="4" s="1"/>
  <c r="AR345" i="4" s="1"/>
  <c r="AR346" i="4" s="1"/>
  <c r="AX341" i="4"/>
  <c r="AY341" i="4"/>
  <c r="AY327" i="4"/>
  <c r="AX327" i="4"/>
  <c r="AY377" i="4"/>
  <c r="AX377" i="4"/>
  <c r="AX469" i="4"/>
  <c r="AY469" i="4"/>
  <c r="AY462" i="4"/>
  <c r="AX462" i="4"/>
  <c r="AY440" i="4"/>
  <c r="AX440" i="4"/>
  <c r="AX381" i="4"/>
  <c r="AY381" i="4"/>
  <c r="AY357" i="4"/>
  <c r="AX357" i="4"/>
  <c r="AX353" i="4"/>
  <c r="AY353" i="4"/>
  <c r="AY446" i="4"/>
  <c r="AX446" i="4"/>
  <c r="AX497" i="4"/>
  <c r="AY497" i="4"/>
  <c r="AX465" i="4"/>
  <c r="AY465" i="4"/>
  <c r="AY399" i="4"/>
  <c r="AX399" i="4"/>
  <c r="AY468" i="4"/>
  <c r="AX468" i="4"/>
  <c r="AY472" i="4"/>
  <c r="AX472" i="4"/>
  <c r="AX365" i="4"/>
  <c r="AY365" i="4"/>
  <c r="AY436" i="4"/>
  <c r="AX436" i="4"/>
  <c r="AX461" i="4"/>
  <c r="AY461" i="4"/>
  <c r="AY334" i="4"/>
  <c r="AX334" i="4"/>
  <c r="AX437" i="4"/>
  <c r="AY437" i="4"/>
  <c r="AY444" i="4"/>
  <c r="AX444" i="4"/>
  <c r="AY464" i="4"/>
  <c r="AX464" i="4"/>
  <c r="AY403" i="4"/>
  <c r="AX403" i="4"/>
  <c r="AX451" i="4"/>
  <c r="AY451" i="4"/>
  <c r="AY393" i="4"/>
  <c r="AX393" i="4"/>
  <c r="AY458" i="4"/>
  <c r="AX458" i="4"/>
  <c r="AX491" i="4"/>
  <c r="AY491" i="4"/>
  <c r="AY389" i="4"/>
  <c r="AX389" i="4"/>
  <c r="AX429" i="4"/>
  <c r="AY429" i="4"/>
  <c r="AY452" i="4"/>
  <c r="AX452" i="4"/>
  <c r="AY511" i="4"/>
  <c r="AX511" i="4"/>
  <c r="AY346" i="4"/>
  <c r="AX346" i="4"/>
  <c r="AX369" i="4"/>
  <c r="AY369" i="4"/>
  <c r="AX385" i="4"/>
  <c r="AY385" i="4"/>
  <c r="AX349" i="4"/>
  <c r="AY349" i="4"/>
  <c r="AY432" i="4"/>
  <c r="AX432" i="4"/>
  <c r="AY501" i="4"/>
  <c r="AX501" i="4"/>
  <c r="AY373" i="4"/>
  <c r="AX373" i="4"/>
  <c r="AY493" i="4"/>
  <c r="AX493" i="4"/>
  <c r="AY361" i="4"/>
  <c r="AX361" i="4"/>
  <c r="AX397" i="4"/>
  <c r="AY397" i="4"/>
  <c r="AX457" i="4"/>
  <c r="AY457" i="4"/>
  <c r="AX433" i="4"/>
  <c r="AY433" i="4"/>
  <c r="AY476" i="4"/>
  <c r="AX476" i="4"/>
  <c r="AY489" i="4"/>
  <c r="AX489" i="4"/>
  <c r="AX513" i="4"/>
  <c r="AY513" i="4"/>
  <c r="AY333" i="4"/>
  <c r="AX333" i="4"/>
  <c r="AR11" i="4"/>
  <c r="AX134" i="4"/>
  <c r="AY134" i="4"/>
  <c r="AY88" i="4"/>
  <c r="AX88" i="4"/>
  <c r="AY92" i="4"/>
  <c r="AX92" i="4"/>
  <c r="AY108" i="4"/>
  <c r="AX108" i="4"/>
  <c r="AY112" i="4"/>
  <c r="AX112" i="4"/>
  <c r="AX186" i="4"/>
  <c r="AY186" i="4"/>
  <c r="AX202" i="4"/>
  <c r="AY202" i="4"/>
  <c r="AX218" i="4"/>
  <c r="AY218" i="4"/>
  <c r="AY27" i="4"/>
  <c r="AX27" i="4"/>
  <c r="AX128" i="4"/>
  <c r="AY128" i="4"/>
  <c r="AY58" i="4"/>
  <c r="AX58" i="4"/>
  <c r="AY17" i="4"/>
  <c r="AX17" i="4"/>
  <c r="AY25" i="4"/>
  <c r="AX25" i="4"/>
  <c r="AY31" i="4"/>
  <c r="AX31" i="4"/>
  <c r="AY35" i="4"/>
  <c r="AX35" i="4"/>
  <c r="AY269" i="4"/>
  <c r="AX269" i="4"/>
  <c r="AX517" i="4"/>
  <c r="AY517" i="4"/>
  <c r="AX182" i="4"/>
  <c r="AY182" i="4"/>
  <c r="AX214" i="4"/>
  <c r="AY214" i="4"/>
  <c r="AX247" i="4"/>
  <c r="AY247" i="4"/>
  <c r="AX251" i="4"/>
  <c r="AY251" i="4"/>
  <c r="AX259" i="4"/>
  <c r="AY259" i="4"/>
  <c r="AX267" i="4"/>
  <c r="AY267" i="4"/>
  <c r="AX245" i="4"/>
  <c r="AY245" i="4"/>
  <c r="AX184" i="4"/>
  <c r="AY184" i="4"/>
  <c r="AX226" i="4"/>
  <c r="AY226" i="4"/>
  <c r="AX204" i="4"/>
  <c r="AY204" i="4"/>
  <c r="AY54" i="4"/>
  <c r="AX54" i="4"/>
  <c r="AX141" i="4"/>
  <c r="AY141" i="4"/>
  <c r="AY13" i="4"/>
  <c r="AX13" i="4"/>
  <c r="AX229" i="4"/>
  <c r="AY229" i="4"/>
  <c r="AX132" i="4"/>
  <c r="AY132" i="4"/>
  <c r="AX123" i="4"/>
  <c r="AY123" i="4"/>
  <c r="AY5" i="4"/>
  <c r="AX5" i="4"/>
  <c r="AY11" i="4"/>
  <c r="AX11" i="4"/>
  <c r="AY19" i="4"/>
  <c r="AX19" i="4"/>
  <c r="AX192" i="4"/>
  <c r="AY192" i="4"/>
  <c r="AX139" i="4"/>
  <c r="AY139" i="4"/>
  <c r="AX188" i="4"/>
  <c r="AY188" i="4"/>
  <c r="AX219" i="4"/>
  <c r="AY219" i="4"/>
  <c r="AX114" i="4"/>
  <c r="AY114" i="4"/>
  <c r="AX249" i="4"/>
  <c r="AY249" i="4"/>
  <c r="AX265" i="4"/>
  <c r="AY265" i="4"/>
  <c r="AX225" i="4"/>
  <c r="AY225" i="4"/>
  <c r="AX121" i="4"/>
  <c r="AY121" i="4"/>
  <c r="AY42" i="4"/>
  <c r="AX42" i="4"/>
  <c r="AY50" i="4"/>
  <c r="AX50" i="4"/>
  <c r="AY98" i="4"/>
  <c r="AX98" i="4"/>
  <c r="AY102" i="4"/>
  <c r="AX102" i="4"/>
  <c r="AY110" i="4"/>
  <c r="AX110" i="4"/>
  <c r="AY21" i="4"/>
  <c r="AX21" i="4"/>
  <c r="AY40" i="4"/>
  <c r="AX40" i="4"/>
  <c r="AY62" i="4"/>
  <c r="AX62" i="4"/>
  <c r="AY74" i="4"/>
  <c r="AX74" i="4"/>
  <c r="AX118" i="4"/>
  <c r="AY118" i="4"/>
  <c r="AY29" i="4"/>
  <c r="AX29" i="4"/>
  <c r="AX124" i="4"/>
  <c r="AY124" i="4"/>
  <c r="AX190" i="4"/>
  <c r="AY190" i="4"/>
  <c r="AX206" i="4"/>
  <c r="AY206" i="4"/>
  <c r="AX257" i="4"/>
  <c r="AY257" i="4"/>
  <c r="AY9" i="4"/>
  <c r="AX9" i="4"/>
  <c r="AY23" i="4"/>
  <c r="AX23" i="4"/>
  <c r="AY70" i="4"/>
  <c r="AX70" i="4"/>
  <c r="AX126" i="4"/>
  <c r="AY126" i="4"/>
  <c r="AX208" i="4"/>
  <c r="AY208" i="4"/>
  <c r="AX196" i="4"/>
  <c r="AY196" i="4"/>
  <c r="AX137" i="4"/>
  <c r="AY137" i="4"/>
  <c r="AY86" i="4"/>
  <c r="AX86" i="4"/>
  <c r="AX198" i="4"/>
  <c r="AY198" i="4"/>
  <c r="AX255" i="4"/>
  <c r="AY255" i="4"/>
  <c r="AX263" i="4"/>
  <c r="AY263" i="4"/>
  <c r="AX515" i="4"/>
  <c r="AY515" i="4"/>
  <c r="AX261" i="4"/>
  <c r="AY261" i="4"/>
  <c r="AX253" i="4"/>
  <c r="AY253" i="4"/>
  <c r="AX130" i="4"/>
  <c r="AY130" i="4"/>
  <c r="AX216" i="4"/>
  <c r="AY216" i="4"/>
  <c r="AX200" i="4"/>
  <c r="AY200" i="4"/>
  <c r="AY66" i="4"/>
  <c r="AX66" i="4"/>
  <c r="AY36" i="4"/>
  <c r="AX36" i="4"/>
  <c r="AX230" i="4"/>
  <c r="AY230" i="4"/>
  <c r="AX143" i="4"/>
  <c r="AY143" i="4"/>
  <c r="AX136" i="4"/>
  <c r="AY136" i="4"/>
  <c r="AY78" i="4"/>
  <c r="AX78" i="4"/>
  <c r="AY15" i="4"/>
  <c r="AX15" i="4"/>
  <c r="AY7" i="4"/>
  <c r="AX7" i="4"/>
  <c r="AY84" i="4"/>
  <c r="AX84" i="4"/>
  <c r="AY90" i="4"/>
  <c r="AX90" i="4"/>
  <c r="AY94" i="4"/>
  <c r="AX94" i="4"/>
  <c r="AY106" i="4"/>
  <c r="AX106" i="4"/>
  <c r="AX212" i="4"/>
  <c r="AY212" i="4"/>
  <c r="AX194" i="4"/>
  <c r="AY194" i="4"/>
  <c r="AX210" i="4"/>
  <c r="AY210" i="4"/>
  <c r="AY46" i="4"/>
  <c r="AX46" i="4"/>
  <c r="AX222" i="4"/>
  <c r="AY222" i="4"/>
  <c r="AY82" i="4"/>
  <c r="AX82" i="4"/>
  <c r="AX149" i="4"/>
  <c r="AY149" i="4"/>
  <c r="AY33" i="4"/>
  <c r="AX33" i="4"/>
  <c r="AY38" i="4"/>
  <c r="AX38" i="4"/>
  <c r="AY44" i="4"/>
  <c r="AX44" i="4"/>
  <c r="AY80" i="4"/>
  <c r="AX80" i="4"/>
  <c r="AY96" i="4"/>
  <c r="AX96" i="4"/>
  <c r="AY100" i="4"/>
  <c r="AX100" i="4"/>
  <c r="AY104" i="4"/>
  <c r="AX104" i="4"/>
  <c r="C141" i="1"/>
  <c r="D884" i="1" s="1"/>
  <c r="AR12" i="4" l="1"/>
  <c r="AR13" i="4" s="1"/>
  <c r="AR14" i="4" s="1"/>
  <c r="AR15" i="4" s="1"/>
  <c r="AR16" i="4" s="1"/>
  <c r="AR17" i="4" s="1"/>
  <c r="AR18" i="4" s="1"/>
  <c r="AR19" i="4" s="1"/>
  <c r="AR20" i="4" s="1"/>
  <c r="AR21" i="4" s="1"/>
  <c r="AR22" i="4" s="1"/>
  <c r="AR23" i="4" s="1"/>
  <c r="AR24" i="4" s="1"/>
  <c r="AR25" i="4" s="1"/>
  <c r="AR26" i="4" s="1"/>
  <c r="AR27" i="4" s="1"/>
  <c r="AR28" i="4" s="1"/>
  <c r="AR29" i="4" s="1"/>
  <c r="AR30" i="4" s="1"/>
  <c r="AR31" i="4" s="1"/>
  <c r="AR32" i="4" s="1"/>
  <c r="AR33" i="4" s="1"/>
  <c r="AR34" i="4" s="1"/>
  <c r="AR35" i="4" s="1"/>
  <c r="AR36" i="4" s="1"/>
  <c r="AR37" i="4" s="1"/>
  <c r="AR38" i="4" s="1"/>
  <c r="AR39" i="4" s="1"/>
  <c r="AR40" i="4" s="1"/>
  <c r="AR41" i="4" s="1"/>
  <c r="AR42" i="4" s="1"/>
  <c r="AR43" i="4" s="1"/>
  <c r="AR44" i="4" s="1"/>
  <c r="AR45" i="4" s="1"/>
  <c r="AR46" i="4" s="1"/>
  <c r="AR47" i="4" s="1"/>
  <c r="AR48" i="4" s="1"/>
  <c r="U469" i="4" s="1"/>
  <c r="N825" i="1"/>
  <c r="N826" i="1"/>
  <c r="N827" i="1"/>
  <c r="S482" i="4" l="1"/>
  <c r="U464" i="4"/>
  <c r="U408" i="4"/>
  <c r="S433" i="4"/>
  <c r="S395" i="4"/>
  <c r="U406" i="4"/>
  <c r="U348" i="4"/>
  <c r="AS116" i="4"/>
  <c r="AV116" i="4" s="1"/>
  <c r="U379" i="4"/>
  <c r="U355" i="4"/>
  <c r="S486" i="4"/>
  <c r="U430" i="4"/>
  <c r="S383" i="4"/>
  <c r="U336" i="4"/>
  <c r="U363" i="4"/>
  <c r="U460" i="4"/>
  <c r="U345" i="4"/>
  <c r="S512" i="4"/>
  <c r="U409" i="4"/>
  <c r="S427" i="4"/>
  <c r="S442" i="4"/>
  <c r="S448" i="4"/>
  <c r="U371" i="4"/>
  <c r="S358" i="4"/>
  <c r="U486" i="4"/>
  <c r="U491" i="4"/>
  <c r="S447" i="4"/>
  <c r="S351" i="4"/>
  <c r="S361" i="4"/>
  <c r="S399" i="4"/>
  <c r="S337" i="4"/>
  <c r="S342" i="4"/>
  <c r="S461" i="4"/>
  <c r="U484" i="4"/>
  <c r="S385" i="4"/>
  <c r="U479" i="4"/>
  <c r="S380" i="4"/>
  <c r="S387" i="4"/>
  <c r="U369" i="4"/>
  <c r="U394" i="4"/>
  <c r="S426" i="4"/>
  <c r="S432" i="4"/>
  <c r="U347" i="4"/>
  <c r="U358" i="4"/>
  <c r="S476" i="4"/>
  <c r="S450" i="4"/>
  <c r="S391" i="4"/>
  <c r="S412" i="4"/>
  <c r="U356" i="4"/>
  <c r="S456" i="4"/>
  <c r="U399" i="4"/>
  <c r="U353" i="4"/>
  <c r="U444" i="4"/>
  <c r="S347" i="4"/>
  <c r="S485" i="4"/>
  <c r="S402" i="4"/>
  <c r="U440" i="4"/>
  <c r="U499" i="4"/>
  <c r="U471" i="4"/>
  <c r="S423" i="4"/>
  <c r="S416" i="4"/>
  <c r="S484" i="4"/>
  <c r="U456" i="4"/>
  <c r="S481" i="4"/>
  <c r="S352" i="4"/>
  <c r="S511" i="4"/>
  <c r="U437" i="4"/>
  <c r="U359" i="4"/>
  <c r="U342" i="4"/>
  <c r="U450" i="4"/>
  <c r="S375" i="4"/>
  <c r="S431" i="4"/>
  <c r="S492" i="4"/>
  <c r="S454" i="4"/>
  <c r="S489" i="4"/>
  <c r="U424" i="4"/>
  <c r="S500" i="4"/>
  <c r="U482" i="4"/>
  <c r="U333" i="4"/>
  <c r="S388" i="4"/>
  <c r="U457" i="4"/>
  <c r="U473" i="4"/>
  <c r="U465" i="4"/>
  <c r="U468" i="4"/>
  <c r="U387" i="4"/>
  <c r="U407" i="4"/>
  <c r="U337" i="4"/>
  <c r="S365" i="4"/>
  <c r="U389" i="4"/>
  <c r="U509" i="4"/>
  <c r="S443" i="4"/>
  <c r="U413" i="4"/>
  <c r="U474" i="4"/>
  <c r="S334" i="4"/>
  <c r="S490" i="4"/>
  <c r="S449" i="4"/>
  <c r="S464" i="4"/>
  <c r="S439" i="4"/>
  <c r="U445" i="4"/>
  <c r="U354" i="4"/>
  <c r="U352" i="4"/>
  <c r="S392" i="4"/>
  <c r="S466" i="4"/>
  <c r="S369" i="4"/>
  <c r="S494" i="4"/>
  <c r="S440" i="4"/>
  <c r="U428" i="4"/>
  <c r="U492" i="4"/>
  <c r="U372" i="4"/>
  <c r="U404" i="4"/>
  <c r="S457" i="4"/>
  <c r="S510" i="4"/>
  <c r="S340" i="4"/>
  <c r="S458" i="4"/>
  <c r="S360" i="4"/>
  <c r="S435" i="4"/>
  <c r="U483" i="4"/>
  <c r="S504" i="4"/>
  <c r="S394" i="4"/>
  <c r="S497" i="4"/>
  <c r="S393" i="4"/>
  <c r="U362" i="4"/>
  <c r="U395" i="4"/>
  <c r="U365" i="4"/>
  <c r="S459" i="4"/>
  <c r="U505" i="4"/>
  <c r="S445" i="4"/>
  <c r="S353" i="4"/>
  <c r="S424" i="4"/>
  <c r="S505" i="4"/>
  <c r="U391" i="4"/>
  <c r="S398" i="4"/>
  <c r="U495" i="4"/>
  <c r="U385" i="4"/>
  <c r="U381" i="4"/>
  <c r="S373" i="4"/>
  <c r="S370" i="4"/>
  <c r="U339" i="4"/>
  <c r="U351" i="4"/>
  <c r="U451" i="4"/>
  <c r="S455" i="4"/>
  <c r="U343" i="4"/>
  <c r="U373" i="4"/>
  <c r="U426" i="4"/>
  <c r="U422" i="4"/>
  <c r="S467" i="4"/>
  <c r="U466" i="4"/>
  <c r="S349" i="4"/>
  <c r="U434" i="4"/>
  <c r="U501" i="4"/>
  <c r="S460" i="4"/>
  <c r="U488" i="4"/>
  <c r="S390" i="4"/>
  <c r="S401" i="4"/>
  <c r="U375" i="4"/>
  <c r="U386" i="4"/>
  <c r="U370" i="4"/>
  <c r="U357" i="4"/>
  <c r="U334" i="4"/>
  <c r="S453" i="4"/>
  <c r="U415" i="4"/>
  <c r="S335" i="4"/>
  <c r="S470" i="4"/>
  <c r="S381" i="4"/>
  <c r="S469" i="4"/>
  <c r="U470" i="4"/>
  <c r="S403" i="4"/>
  <c r="S378" i="4"/>
  <c r="S428" i="4"/>
  <c r="U397" i="4"/>
  <c r="U393" i="4"/>
  <c r="U346" i="4"/>
  <c r="U377" i="4"/>
  <c r="U514" i="4"/>
  <c r="S382" i="4"/>
  <c r="S491" i="4"/>
  <c r="U360" i="4"/>
  <c r="S367" i="4"/>
  <c r="S503" i="4"/>
  <c r="S354" i="4"/>
  <c r="U497" i="4"/>
  <c r="U438" i="4"/>
  <c r="U476" i="4"/>
  <c r="S368" i="4"/>
  <c r="U496" i="4"/>
  <c r="U338" i="4"/>
  <c r="S408" i="4"/>
  <c r="S411" i="4"/>
  <c r="U435" i="4"/>
  <c r="U452" i="4"/>
  <c r="S341" i="4"/>
  <c r="U402" i="4"/>
  <c r="S414" i="4"/>
  <c r="U446" i="4"/>
  <c r="S363" i="4"/>
  <c r="S357" i="4"/>
  <c r="U416" i="4"/>
  <c r="U508" i="4"/>
  <c r="U502" i="4"/>
  <c r="S473" i="4"/>
  <c r="S441" i="4"/>
  <c r="S345" i="4"/>
  <c r="U454" i="4"/>
  <c r="S344" i="4"/>
  <c r="S371" i="4"/>
  <c r="U414" i="4"/>
  <c r="S339" i="4"/>
  <c r="U463" i="4"/>
  <c r="U498" i="4"/>
  <c r="S480" i="4"/>
  <c r="U458" i="4"/>
  <c r="S355" i="4"/>
  <c r="U382" i="4"/>
  <c r="U401" i="4"/>
  <c r="S474" i="4"/>
  <c r="S425" i="4"/>
  <c r="U485" i="4"/>
  <c r="U396" i="4"/>
  <c r="S471" i="4"/>
  <c r="U447" i="4"/>
  <c r="S422" i="4"/>
  <c r="S327" i="4"/>
  <c r="S502" i="4"/>
  <c r="S400" i="4"/>
  <c r="S429" i="4"/>
  <c r="S346" i="4"/>
  <c r="S508" i="4"/>
  <c r="U411" i="4"/>
  <c r="S421" i="4"/>
  <c r="U384" i="4"/>
  <c r="S417" i="4"/>
  <c r="S343" i="4"/>
  <c r="U439" i="4"/>
  <c r="S404" i="4"/>
  <c r="U433" i="4"/>
  <c r="U507" i="4"/>
  <c r="U441" i="4"/>
  <c r="S376" i="4"/>
  <c r="U367" i="4"/>
  <c r="U335" i="4"/>
  <c r="U410" i="4"/>
  <c r="S463" i="4"/>
  <c r="S350" i="4"/>
  <c r="S397" i="4"/>
  <c r="S336" i="4"/>
  <c r="S475" i="4"/>
  <c r="S359" i="4"/>
  <c r="S384" i="4"/>
  <c r="S407" i="4"/>
  <c r="S478" i="4"/>
  <c r="U417" i="4"/>
  <c r="U383" i="4"/>
  <c r="U449" i="4"/>
  <c r="S488" i="4"/>
  <c r="S436" i="4"/>
  <c r="U361" i="4"/>
  <c r="S495" i="4"/>
  <c r="U419" i="4"/>
  <c r="U349" i="4"/>
  <c r="S487" i="4"/>
  <c r="U344" i="4"/>
  <c r="S472" i="4"/>
  <c r="S477" i="4"/>
  <c r="S366" i="4"/>
  <c r="U364" i="4"/>
  <c r="S444" i="4"/>
  <c r="S362" i="4"/>
  <c r="U490" i="4"/>
  <c r="S451" i="4"/>
  <c r="U423" i="4"/>
  <c r="U427" i="4"/>
  <c r="U503" i="4"/>
  <c r="U462" i="4"/>
  <c r="U480" i="4"/>
  <c r="S374" i="4"/>
  <c r="U405" i="4"/>
  <c r="S462" i="4"/>
  <c r="S413" i="4"/>
  <c r="U398" i="4"/>
  <c r="S499" i="4"/>
  <c r="U378" i="4"/>
  <c r="S468" i="4"/>
  <c r="S501" i="4"/>
  <c r="S377" i="4"/>
  <c r="S386" i="4"/>
  <c r="U477" i="4"/>
  <c r="S406" i="4"/>
  <c r="U380" i="4"/>
  <c r="U436" i="4"/>
  <c r="U341" i="4"/>
  <c r="U429" i="4"/>
  <c r="U350" i="4"/>
  <c r="S430" i="4"/>
  <c r="U475" i="4"/>
  <c r="S452" i="4"/>
  <c r="S514" i="4"/>
  <c r="S496" i="4"/>
  <c r="U368" i="4"/>
  <c r="U448" i="4"/>
  <c r="U418" i="4"/>
  <c r="U500" i="4"/>
  <c r="U376" i="4"/>
  <c r="U459" i="4"/>
  <c r="S446" i="4"/>
  <c r="U340" i="4"/>
  <c r="S418" i="4"/>
  <c r="U453" i="4"/>
  <c r="U513" i="4"/>
  <c r="U510" i="4"/>
  <c r="S389" i="4"/>
  <c r="S405" i="4"/>
  <c r="U425" i="4"/>
  <c r="U442" i="4"/>
  <c r="S437" i="4"/>
  <c r="S493" i="4"/>
  <c r="U400" i="4"/>
  <c r="S410" i="4"/>
  <c r="U487" i="4"/>
  <c r="S479" i="4"/>
  <c r="U478" i="4"/>
  <c r="U493" i="4"/>
  <c r="U388" i="4"/>
  <c r="S356" i="4"/>
  <c r="S465" i="4"/>
  <c r="U512" i="4"/>
  <c r="U504" i="4"/>
  <c r="S509" i="4"/>
  <c r="S506" i="4"/>
  <c r="S434" i="4"/>
  <c r="U420" i="4"/>
  <c r="U390" i="4"/>
  <c r="S338" i="4"/>
  <c r="U494" i="4"/>
  <c r="S513" i="4"/>
  <c r="S498" i="4"/>
  <c r="U412" i="4"/>
  <c r="S348" i="4"/>
  <c r="S364" i="4"/>
  <c r="U467" i="4"/>
  <c r="U392" i="4"/>
  <c r="U431" i="4"/>
  <c r="S372" i="4"/>
  <c r="U472" i="4"/>
  <c r="S396" i="4"/>
  <c r="S420" i="4"/>
  <c r="U489" i="4"/>
  <c r="U374" i="4"/>
  <c r="U327" i="4"/>
  <c r="S409" i="4"/>
  <c r="S333" i="4"/>
  <c r="U481" i="4"/>
  <c r="U461" i="4"/>
  <c r="U443" i="4"/>
  <c r="U455" i="4"/>
  <c r="S507" i="4"/>
  <c r="U421" i="4"/>
  <c r="U506" i="4"/>
  <c r="U511" i="4"/>
  <c r="S419" i="4"/>
  <c r="S379" i="4"/>
  <c r="S438" i="4"/>
  <c r="U432" i="4"/>
  <c r="U403" i="4"/>
  <c r="U366" i="4"/>
  <c r="S483" i="4"/>
  <c r="S415" i="4"/>
  <c r="C142" i="1"/>
  <c r="C143" i="1"/>
  <c r="AU116" i="4" l="1"/>
  <c r="AW116" i="4"/>
  <c r="AT116" i="4"/>
  <c r="C119" i="1"/>
  <c r="C120" i="1"/>
  <c r="C121" i="1"/>
  <c r="C122" i="1"/>
  <c r="C123" i="1"/>
  <c r="C124" i="1"/>
  <c r="C125" i="1"/>
  <c r="C126" i="1"/>
  <c r="C127" i="1"/>
  <c r="C128" i="1"/>
  <c r="C129" i="1"/>
  <c r="C131" i="1"/>
  <c r="C132" i="1"/>
  <c r="AX116" i="4" l="1"/>
  <c r="AY116" i="4"/>
  <c r="A29" i="1"/>
  <c r="A30" i="1" s="1"/>
  <c r="A31" i="1" s="1"/>
  <c r="A32" i="1" s="1"/>
  <c r="A33" i="1" s="1"/>
  <c r="A34" i="1" s="1"/>
  <c r="A35" i="1" s="1"/>
  <c r="A36" i="1" s="1"/>
  <c r="A37" i="1" s="1"/>
  <c r="A38" i="1" s="1"/>
  <c r="AS49" i="4" l="1"/>
  <c r="AS3" i="4"/>
  <c r="A18" i="8"/>
  <c r="A33" i="10" s="1"/>
  <c r="AT49" i="4" l="1"/>
  <c r="AV49" i="4"/>
  <c r="AU49" i="4"/>
  <c r="AW49" i="4"/>
  <c r="AV3" i="4"/>
  <c r="AT3" i="4"/>
  <c r="AW3" i="4"/>
  <c r="AU3" i="4"/>
  <c r="C6" i="10"/>
  <c r="C5" i="10"/>
  <c r="AY49" i="4" l="1"/>
  <c r="AX49" i="4"/>
  <c r="AY3" i="4"/>
  <c r="AX3" i="4"/>
  <c r="E37" i="10"/>
  <c r="D37" i="10"/>
  <c r="D39" i="10"/>
  <c r="D36" i="10"/>
  <c r="F49" i="8" l="1"/>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D113" i="2"/>
  <c r="D114" i="2"/>
  <c r="D115" i="2"/>
  <c r="D116" i="2"/>
  <c r="D117" i="2"/>
  <c r="D118" i="2"/>
  <c r="D119" i="2"/>
  <c r="D120" i="2"/>
  <c r="D121" i="2"/>
  <c r="D122" i="2"/>
  <c r="D123" i="2"/>
  <c r="D124" i="2"/>
  <c r="D125" i="2"/>
  <c r="D126" i="2"/>
  <c r="D127" i="2"/>
  <c r="D128" i="2"/>
  <c r="D129" i="2"/>
  <c r="D130" i="2"/>
  <c r="D131" i="2"/>
  <c r="D132" i="2"/>
  <c r="D133" i="2"/>
  <c r="D134" i="2"/>
  <c r="D135" i="2"/>
  <c r="D136" i="2"/>
  <c r="C126" i="2"/>
  <c r="C127" i="2"/>
  <c r="C128" i="2"/>
  <c r="C129" i="2"/>
  <c r="C130" i="2"/>
  <c r="C131" i="2"/>
  <c r="C132" i="2"/>
  <c r="C133" i="2"/>
  <c r="C134" i="2"/>
  <c r="C135" i="2"/>
  <c r="C136" i="2"/>
  <c r="C125" i="2"/>
  <c r="C114" i="2"/>
  <c r="C115" i="2"/>
  <c r="C116" i="2"/>
  <c r="C117" i="2"/>
  <c r="C118" i="2"/>
  <c r="C119" i="2"/>
  <c r="C120" i="2"/>
  <c r="C121" i="2"/>
  <c r="C122" i="2"/>
  <c r="C123" i="2"/>
  <c r="C124" i="2"/>
  <c r="C113" i="2"/>
  <c r="C112" i="2"/>
  <c r="C39" i="8" l="1"/>
  <c r="D39" i="8"/>
  <c r="E39" i="8"/>
  <c r="C49" i="8"/>
  <c r="D49" i="8"/>
  <c r="E49" i="8"/>
  <c r="C50" i="8"/>
  <c r="D50" i="8"/>
  <c r="E50" i="8"/>
  <c r="C51" i="8"/>
  <c r="D51" i="8"/>
  <c r="E51" i="8"/>
  <c r="C52" i="8"/>
  <c r="D52" i="8"/>
  <c r="E52" i="8"/>
  <c r="C53" i="8"/>
  <c r="D53" i="8"/>
  <c r="E53" i="8"/>
  <c r="C54" i="8"/>
  <c r="D54" i="8"/>
  <c r="E54" i="8"/>
  <c r="C55" i="8"/>
  <c r="D55" i="8"/>
  <c r="E55" i="8"/>
  <c r="C56" i="8"/>
  <c r="D56" i="8"/>
  <c r="E56" i="8"/>
  <c r="C57" i="8"/>
  <c r="D57" i="8"/>
  <c r="E57" i="8"/>
  <c r="C58" i="8"/>
  <c r="D58" i="8"/>
  <c r="E58" i="8"/>
  <c r="C59" i="8"/>
  <c r="D59" i="8"/>
  <c r="E59" i="8"/>
  <c r="C60" i="8"/>
  <c r="D60" i="8"/>
  <c r="E60" i="8"/>
  <c r="C61" i="8"/>
  <c r="D61" i="8"/>
  <c r="E61" i="8"/>
  <c r="C62" i="8"/>
  <c r="D62" i="8"/>
  <c r="E62" i="8"/>
  <c r="C63" i="8"/>
  <c r="D63" i="8"/>
  <c r="E63" i="8"/>
  <c r="C64" i="8"/>
  <c r="D64" i="8"/>
  <c r="E64" i="8"/>
  <c r="C65" i="8"/>
  <c r="D65" i="8"/>
  <c r="E65" i="8"/>
  <c r="C66" i="8"/>
  <c r="D66" i="8"/>
  <c r="E66" i="8"/>
  <c r="C67" i="8"/>
  <c r="D67" i="8"/>
  <c r="E67" i="8"/>
  <c r="C68" i="8"/>
  <c r="D68" i="8"/>
  <c r="E68" i="8"/>
  <c r="C69" i="8"/>
  <c r="D69" i="8"/>
  <c r="E69" i="8"/>
  <c r="C70" i="8"/>
  <c r="D70" i="8"/>
  <c r="E70" i="8"/>
  <c r="C71" i="8"/>
  <c r="D71" i="8"/>
  <c r="E71" i="8"/>
  <c r="C72" i="8"/>
  <c r="D72" i="8"/>
  <c r="E72" i="8"/>
  <c r="C73" i="8"/>
  <c r="D73" i="8"/>
  <c r="E73" i="8"/>
  <c r="C74" i="8"/>
  <c r="D74" i="8"/>
  <c r="E74" i="8"/>
  <c r="C75" i="8"/>
  <c r="D75" i="8"/>
  <c r="E75" i="8"/>
  <c r="C76" i="8"/>
  <c r="D76" i="8"/>
  <c r="E76" i="8"/>
  <c r="C77" i="8"/>
  <c r="D77" i="8"/>
  <c r="E77" i="8"/>
  <c r="C78" i="8"/>
  <c r="D78" i="8"/>
  <c r="E78" i="8"/>
  <c r="C79" i="8"/>
  <c r="D79" i="8"/>
  <c r="E79" i="8"/>
  <c r="C80" i="8"/>
  <c r="D80" i="8"/>
  <c r="E80" i="8"/>
  <c r="C81" i="8"/>
  <c r="D81" i="8"/>
  <c r="E81" i="8"/>
  <c r="C82" i="8"/>
  <c r="D82" i="8"/>
  <c r="E82" i="8"/>
  <c r="C83" i="8"/>
  <c r="D83" i="8"/>
  <c r="E83" i="8"/>
  <c r="C84" i="8"/>
  <c r="D84" i="8"/>
  <c r="E84" i="8"/>
  <c r="C85" i="8"/>
  <c r="D85" i="8"/>
  <c r="E85" i="8"/>
  <c r="C86" i="8"/>
  <c r="D86" i="8"/>
  <c r="E86" i="8"/>
  <c r="C87" i="8"/>
  <c r="D87" i="8"/>
  <c r="E87" i="8"/>
  <c r="C88" i="8"/>
  <c r="D88" i="8"/>
  <c r="E88" i="8"/>
  <c r="C89" i="8"/>
  <c r="D89" i="8"/>
  <c r="E89" i="8"/>
  <c r="C90" i="8"/>
  <c r="D90" i="8"/>
  <c r="E90" i="8"/>
  <c r="C91" i="8"/>
  <c r="D91" i="8"/>
  <c r="E91" i="8"/>
  <c r="C92" i="8"/>
  <c r="D92" i="8"/>
  <c r="E92" i="8"/>
  <c r="C93" i="8"/>
  <c r="D93" i="8"/>
  <c r="E93" i="8"/>
  <c r="C94" i="8"/>
  <c r="D94" i="8"/>
  <c r="E94" i="8"/>
  <c r="C144" i="1" l="1"/>
  <c r="C145" i="1"/>
  <c r="C146" i="1"/>
  <c r="C147" i="1"/>
  <c r="C148" i="1"/>
  <c r="C149" i="1"/>
  <c r="C150" i="1"/>
  <c r="C151" i="1"/>
  <c r="D323" i="1"/>
  <c r="C153" i="1"/>
  <c r="C154" i="1"/>
  <c r="C155" i="1"/>
  <c r="C156" i="1"/>
  <c r="C157" i="1"/>
  <c r="C158" i="1"/>
  <c r="C159" i="1"/>
  <c r="C160" i="1"/>
  <c r="C161" i="1"/>
  <c r="C133" i="1"/>
  <c r="P825" i="1" s="1"/>
  <c r="C134" i="1"/>
  <c r="P826" i="1" s="1"/>
  <c r="C135" i="1"/>
  <c r="C136" i="1"/>
  <c r="C137" i="1"/>
  <c r="C138" i="1"/>
  <c r="C139" i="1"/>
  <c r="B17" i="2" l="1"/>
  <c r="B16" i="2"/>
  <c r="U3" i="2" l="1"/>
  <c r="U4" i="2" s="1"/>
  <c r="U5" i="2" s="1"/>
  <c r="U6" i="2" s="1"/>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U30" i="2" s="1"/>
  <c r="U31" i="2" s="1"/>
  <c r="U32" i="2" s="1"/>
  <c r="U33" i="2" s="1"/>
  <c r="U34" i="2" s="1"/>
  <c r="U35" i="2" s="1"/>
  <c r="U36" i="2" s="1"/>
  <c r="U37" i="2" s="1"/>
  <c r="U38" i="2" s="1"/>
  <c r="U39" i="2" s="1"/>
  <c r="U40" i="2" s="1"/>
  <c r="U41" i="2" s="1"/>
  <c r="U42" i="2" s="1"/>
  <c r="U43" i="2" s="1"/>
  <c r="U44" i="2" s="1"/>
  <c r="U45" i="2" s="1"/>
  <c r="U46" i="2" s="1"/>
  <c r="U47" i="2" s="1"/>
  <c r="U48" i="2" s="1"/>
  <c r="U49" i="2" s="1"/>
  <c r="U50" i="2" s="1"/>
  <c r="U51" i="2" s="1"/>
  <c r="U52" i="2" s="1"/>
  <c r="U53" i="2" s="1"/>
  <c r="U54" i="2" s="1"/>
  <c r="U55" i="2" s="1"/>
  <c r="U56" i="2" s="1"/>
  <c r="U57" i="2" s="1"/>
  <c r="U58" i="2" s="1"/>
  <c r="U59" i="2" s="1"/>
  <c r="U60" i="2" s="1"/>
  <c r="U61" i="2" s="1"/>
  <c r="U62" i="2" s="1"/>
  <c r="U63" i="2" s="1"/>
  <c r="U64" i="2" s="1"/>
  <c r="U65" i="2" s="1"/>
  <c r="U66" i="2" s="1"/>
  <c r="U67" i="2" s="1"/>
  <c r="U68" i="2" s="1"/>
  <c r="U69" i="2" s="1"/>
  <c r="U70" i="2" s="1"/>
  <c r="U71" i="2" s="1"/>
  <c r="U72" i="2" s="1"/>
  <c r="U73" i="2" s="1"/>
  <c r="U74" i="2" s="1"/>
  <c r="U75" i="2" s="1"/>
  <c r="U76" i="2" s="1"/>
  <c r="U77" i="2" s="1"/>
  <c r="U78" i="2" s="1"/>
  <c r="U79" i="2" s="1"/>
  <c r="U80" i="2" s="1"/>
  <c r="U81" i="2" s="1"/>
  <c r="U82" i="2" s="1"/>
  <c r="U83" i="2" s="1"/>
  <c r="U84" i="2" s="1"/>
  <c r="U85" i="2" s="1"/>
  <c r="U86" i="2" s="1"/>
  <c r="U87" i="2" s="1"/>
  <c r="U88" i="2" s="1"/>
  <c r="U89" i="2" s="1"/>
  <c r="U90" i="2" s="1"/>
  <c r="U91" i="2" s="1"/>
  <c r="U92" i="2" s="1"/>
  <c r="M38" i="2" l="1"/>
  <c r="J50" i="2"/>
  <c r="K50" i="2"/>
  <c r="L50" i="2"/>
  <c r="J51" i="2"/>
  <c r="K51" i="2"/>
  <c r="L51" i="2"/>
  <c r="M1014" i="1"/>
  <c r="M1013" i="1"/>
  <c r="G1014" i="1"/>
  <c r="G1013" i="1"/>
  <c r="A1014" i="1"/>
  <c r="A1013" i="1"/>
  <c r="M962" i="1"/>
  <c r="M961" i="1"/>
  <c r="G962" i="1"/>
  <c r="G961" i="1"/>
  <c r="A962" i="1"/>
  <c r="A961" i="1"/>
  <c r="M910" i="1"/>
  <c r="M909" i="1"/>
  <c r="G910" i="1"/>
  <c r="A910" i="1"/>
  <c r="G909" i="1"/>
  <c r="A909" i="1"/>
  <c r="M858" i="1"/>
  <c r="M857" i="1"/>
  <c r="G858" i="1"/>
  <c r="G857" i="1"/>
  <c r="A858" i="1"/>
  <c r="A857" i="1"/>
  <c r="M806" i="1"/>
  <c r="M805" i="1"/>
  <c r="G806" i="1"/>
  <c r="G805" i="1"/>
  <c r="A806" i="1"/>
  <c r="A805" i="1"/>
  <c r="M754" i="1"/>
  <c r="M753" i="1"/>
  <c r="G754" i="1"/>
  <c r="G753" i="1"/>
  <c r="A754" i="1"/>
  <c r="A753" i="1"/>
  <c r="N1060" i="1"/>
  <c r="H1060" i="1"/>
  <c r="B1060" i="1"/>
  <c r="N1059" i="1"/>
  <c r="H1059" i="1"/>
  <c r="B1059" i="1"/>
  <c r="N1058" i="1"/>
  <c r="H1058" i="1"/>
  <c r="B1058" i="1"/>
  <c r="N1057" i="1"/>
  <c r="H1057" i="1"/>
  <c r="B1057" i="1"/>
  <c r="N1056" i="1"/>
  <c r="H1056" i="1"/>
  <c r="B1056" i="1"/>
  <c r="N1055" i="1"/>
  <c r="H1055" i="1"/>
  <c r="B1055" i="1"/>
  <c r="N1054" i="1"/>
  <c r="H1054" i="1"/>
  <c r="B1054" i="1"/>
  <c r="N1053" i="1"/>
  <c r="H1053" i="1"/>
  <c r="B1053" i="1"/>
  <c r="N1052" i="1"/>
  <c r="H1052" i="1"/>
  <c r="B1052" i="1"/>
  <c r="N1051" i="1"/>
  <c r="H1051" i="1"/>
  <c r="B1051" i="1"/>
  <c r="N1050" i="1"/>
  <c r="H1050" i="1"/>
  <c r="B1050" i="1"/>
  <c r="N1049" i="1"/>
  <c r="H1049" i="1"/>
  <c r="B1049" i="1"/>
  <c r="N1048" i="1"/>
  <c r="H1048" i="1"/>
  <c r="B1048" i="1"/>
  <c r="N1047" i="1"/>
  <c r="H1047" i="1"/>
  <c r="B1047" i="1"/>
  <c r="N1046" i="1"/>
  <c r="H1046" i="1"/>
  <c r="B1046" i="1"/>
  <c r="N1045" i="1"/>
  <c r="H1045" i="1"/>
  <c r="B1045" i="1"/>
  <c r="N1044" i="1"/>
  <c r="H1044" i="1"/>
  <c r="B1044" i="1"/>
  <c r="N1043" i="1"/>
  <c r="H1043" i="1"/>
  <c r="B1043" i="1"/>
  <c r="N1042" i="1"/>
  <c r="H1042" i="1"/>
  <c r="B1042" i="1"/>
  <c r="N1041" i="1"/>
  <c r="H1041" i="1"/>
  <c r="B1041" i="1"/>
  <c r="N1040" i="1"/>
  <c r="H1040" i="1"/>
  <c r="B1040" i="1"/>
  <c r="N1039" i="1"/>
  <c r="H1039" i="1"/>
  <c r="B1039" i="1"/>
  <c r="N1038" i="1"/>
  <c r="H1038" i="1"/>
  <c r="B1038" i="1"/>
  <c r="N1037" i="1"/>
  <c r="H1037" i="1"/>
  <c r="B1037" i="1"/>
  <c r="N1036" i="1"/>
  <c r="H1036" i="1"/>
  <c r="B1036" i="1"/>
  <c r="N1035" i="1"/>
  <c r="H1035" i="1"/>
  <c r="B1035" i="1"/>
  <c r="N1034" i="1"/>
  <c r="H1034" i="1"/>
  <c r="B1034" i="1"/>
  <c r="N1033" i="1"/>
  <c r="H1033" i="1"/>
  <c r="B1033" i="1"/>
  <c r="N1032" i="1"/>
  <c r="H1032" i="1"/>
  <c r="B1032" i="1"/>
  <c r="N1031" i="1"/>
  <c r="H1031" i="1"/>
  <c r="B1031" i="1"/>
  <c r="N1030" i="1"/>
  <c r="H1030" i="1"/>
  <c r="B1030" i="1"/>
  <c r="N1029" i="1"/>
  <c r="H1029" i="1"/>
  <c r="B1029" i="1"/>
  <c r="N1028" i="1"/>
  <c r="H1028" i="1"/>
  <c r="B1028" i="1"/>
  <c r="N1027" i="1"/>
  <c r="H1027" i="1"/>
  <c r="B1027" i="1"/>
  <c r="N1026" i="1"/>
  <c r="H1026" i="1"/>
  <c r="B1026" i="1"/>
  <c r="N1025" i="1"/>
  <c r="H1025" i="1"/>
  <c r="B1025" i="1"/>
  <c r="N1024" i="1"/>
  <c r="H1024" i="1"/>
  <c r="B1024" i="1"/>
  <c r="N1023" i="1"/>
  <c r="H1023" i="1"/>
  <c r="B1023" i="1"/>
  <c r="N1022" i="1"/>
  <c r="H1022" i="1"/>
  <c r="B1022" i="1"/>
  <c r="N1021" i="1"/>
  <c r="H1021" i="1"/>
  <c r="B1021" i="1"/>
  <c r="N1020" i="1"/>
  <c r="H1020" i="1"/>
  <c r="B1020" i="1"/>
  <c r="N1019" i="1"/>
  <c r="H1019" i="1"/>
  <c r="B1019" i="1"/>
  <c r="P1017" i="1"/>
  <c r="J1017" i="1"/>
  <c r="D1017" i="1"/>
  <c r="P1016" i="1"/>
  <c r="J1016" i="1"/>
  <c r="D1016" i="1"/>
  <c r="P1014" i="1"/>
  <c r="Q1061" i="1" s="1"/>
  <c r="J1014" i="1"/>
  <c r="K1061" i="1" s="1"/>
  <c r="D1014" i="1"/>
  <c r="E1061" i="1" s="1"/>
  <c r="I50" i="2" l="1"/>
  <c r="I51" i="2"/>
  <c r="N51" i="2"/>
  <c r="P182" i="1"/>
  <c r="J182" i="1"/>
  <c r="D182" i="1"/>
  <c r="J234" i="1"/>
  <c r="D234" i="1"/>
  <c r="P286" i="1"/>
  <c r="J286" i="1"/>
  <c r="D286" i="1"/>
  <c r="P338" i="1"/>
  <c r="J338" i="1"/>
  <c r="D338" i="1"/>
  <c r="P390" i="1"/>
  <c r="J390" i="1"/>
  <c r="D390" i="1"/>
  <c r="P442" i="1"/>
  <c r="J442" i="1"/>
  <c r="D442" i="1"/>
  <c r="P494" i="1"/>
  <c r="J494" i="1"/>
  <c r="D494" i="1"/>
  <c r="P546" i="1"/>
  <c r="J546" i="1"/>
  <c r="D546" i="1"/>
  <c r="P598" i="1"/>
  <c r="J598" i="1"/>
  <c r="D598" i="1"/>
  <c r="E7" i="7"/>
  <c r="E6" i="7"/>
  <c r="E4" i="7"/>
  <c r="F51" i="7" s="1"/>
  <c r="P965" i="1"/>
  <c r="P964" i="1"/>
  <c r="P962" i="1"/>
  <c r="J965" i="1"/>
  <c r="J964" i="1"/>
  <c r="J962" i="1"/>
  <c r="D965" i="1"/>
  <c r="D964" i="1"/>
  <c r="D962" i="1"/>
  <c r="P913" i="1"/>
  <c r="P912" i="1"/>
  <c r="P910" i="1"/>
  <c r="J913" i="1"/>
  <c r="J912" i="1"/>
  <c r="J910" i="1"/>
  <c r="D913" i="1"/>
  <c r="D912" i="1"/>
  <c r="D910" i="1"/>
  <c r="P861" i="1"/>
  <c r="P860" i="1"/>
  <c r="P858" i="1"/>
  <c r="J861" i="1"/>
  <c r="J860" i="1"/>
  <c r="J858" i="1"/>
  <c r="D861" i="1"/>
  <c r="D860" i="1"/>
  <c r="D858" i="1"/>
  <c r="P809" i="1"/>
  <c r="P808" i="1"/>
  <c r="P806" i="1"/>
  <c r="J809" i="1"/>
  <c r="J808" i="1"/>
  <c r="J806" i="1"/>
  <c r="D809" i="1"/>
  <c r="D808" i="1"/>
  <c r="D806" i="1"/>
  <c r="P757" i="1"/>
  <c r="P756" i="1"/>
  <c r="P754" i="1"/>
  <c r="J757" i="1"/>
  <c r="J756" i="1"/>
  <c r="J754" i="1"/>
  <c r="D757" i="1"/>
  <c r="D756" i="1"/>
  <c r="D754" i="1"/>
  <c r="Q705" i="1"/>
  <c r="P705" i="1"/>
  <c r="P704" i="1"/>
  <c r="P702" i="1"/>
  <c r="K705" i="1"/>
  <c r="J705" i="1"/>
  <c r="J704" i="1"/>
  <c r="J702" i="1"/>
  <c r="E705" i="1"/>
  <c r="D705" i="1"/>
  <c r="D704" i="1"/>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J36" i="2" l="1"/>
  <c r="K36" i="2"/>
  <c r="L36" i="2"/>
  <c r="J37" i="2"/>
  <c r="K37" i="2"/>
  <c r="L37" i="2"/>
  <c r="J38" i="2"/>
  <c r="K38" i="2"/>
  <c r="L38" i="2"/>
  <c r="J39" i="2"/>
  <c r="K39" i="2"/>
  <c r="L39" i="2"/>
  <c r="J40" i="2"/>
  <c r="K40" i="2"/>
  <c r="J41" i="2"/>
  <c r="K41" i="2"/>
  <c r="L41" i="2"/>
  <c r="J42" i="2"/>
  <c r="K42" i="2"/>
  <c r="L42" i="2"/>
  <c r="J43" i="2"/>
  <c r="K43" i="2"/>
  <c r="L43" i="2"/>
  <c r="J44" i="2"/>
  <c r="K44" i="2"/>
  <c r="L44" i="2"/>
  <c r="J45" i="2"/>
  <c r="K45" i="2"/>
  <c r="L45" i="2"/>
  <c r="J46" i="2"/>
  <c r="K46" i="2"/>
  <c r="L46" i="2"/>
  <c r="J47" i="2"/>
  <c r="K47" i="2"/>
  <c r="L47" i="2"/>
  <c r="J48" i="2"/>
  <c r="K48" i="2"/>
  <c r="L48" i="2"/>
  <c r="J49" i="2"/>
  <c r="K49" i="2"/>
  <c r="L49" i="2"/>
  <c r="N1008" i="1"/>
  <c r="H1008" i="1"/>
  <c r="B1008" i="1"/>
  <c r="N1007" i="1"/>
  <c r="H1007" i="1"/>
  <c r="B1007" i="1"/>
  <c r="N1006" i="1"/>
  <c r="H1006" i="1"/>
  <c r="B1006" i="1"/>
  <c r="N1005" i="1"/>
  <c r="H1005" i="1"/>
  <c r="B1005" i="1"/>
  <c r="N1004" i="1"/>
  <c r="H1004" i="1"/>
  <c r="B1004" i="1"/>
  <c r="N1003" i="1"/>
  <c r="H1003" i="1"/>
  <c r="B1003" i="1"/>
  <c r="N1002" i="1"/>
  <c r="H1002" i="1"/>
  <c r="B1002" i="1"/>
  <c r="N1001" i="1"/>
  <c r="H1001" i="1"/>
  <c r="B1001" i="1"/>
  <c r="N1000" i="1"/>
  <c r="H1000" i="1"/>
  <c r="B1000" i="1"/>
  <c r="N999" i="1"/>
  <c r="H999" i="1"/>
  <c r="B999" i="1"/>
  <c r="N998" i="1"/>
  <c r="H998" i="1"/>
  <c r="B998" i="1"/>
  <c r="N997" i="1"/>
  <c r="H997" i="1"/>
  <c r="B997" i="1"/>
  <c r="N996" i="1"/>
  <c r="H996" i="1"/>
  <c r="B996" i="1"/>
  <c r="N995" i="1"/>
  <c r="H995" i="1"/>
  <c r="B995" i="1"/>
  <c r="N994" i="1"/>
  <c r="H994" i="1"/>
  <c r="B994" i="1"/>
  <c r="N993" i="1"/>
  <c r="H993" i="1"/>
  <c r="B993" i="1"/>
  <c r="N992" i="1"/>
  <c r="H992" i="1"/>
  <c r="B992" i="1"/>
  <c r="N991" i="1"/>
  <c r="H991" i="1"/>
  <c r="B991" i="1"/>
  <c r="N990" i="1"/>
  <c r="H990" i="1"/>
  <c r="B990" i="1"/>
  <c r="N989" i="1"/>
  <c r="H989" i="1"/>
  <c r="B989" i="1"/>
  <c r="N988" i="1"/>
  <c r="H988" i="1"/>
  <c r="B988" i="1"/>
  <c r="N987" i="1"/>
  <c r="H987" i="1"/>
  <c r="B987" i="1"/>
  <c r="N986" i="1"/>
  <c r="H986" i="1"/>
  <c r="B986" i="1"/>
  <c r="N985" i="1"/>
  <c r="H985" i="1"/>
  <c r="B985" i="1"/>
  <c r="N984" i="1"/>
  <c r="H984" i="1"/>
  <c r="B984" i="1"/>
  <c r="N983" i="1"/>
  <c r="H983" i="1"/>
  <c r="B983" i="1"/>
  <c r="N982" i="1"/>
  <c r="H982" i="1"/>
  <c r="B982" i="1"/>
  <c r="N981" i="1"/>
  <c r="H981" i="1"/>
  <c r="B981" i="1"/>
  <c r="N980" i="1"/>
  <c r="H980" i="1"/>
  <c r="B980" i="1"/>
  <c r="N979" i="1"/>
  <c r="H979" i="1"/>
  <c r="B979" i="1"/>
  <c r="N978" i="1"/>
  <c r="H978" i="1"/>
  <c r="B978" i="1"/>
  <c r="N977" i="1"/>
  <c r="H977" i="1"/>
  <c r="B977" i="1"/>
  <c r="N976" i="1"/>
  <c r="H976" i="1"/>
  <c r="B976" i="1"/>
  <c r="N975" i="1"/>
  <c r="H975" i="1"/>
  <c r="B975" i="1"/>
  <c r="N974" i="1"/>
  <c r="H974" i="1"/>
  <c r="B974" i="1"/>
  <c r="N973" i="1"/>
  <c r="H973" i="1"/>
  <c r="B973" i="1"/>
  <c r="N972" i="1"/>
  <c r="H972" i="1"/>
  <c r="B972" i="1"/>
  <c r="N971" i="1"/>
  <c r="H971" i="1"/>
  <c r="B971" i="1"/>
  <c r="N970" i="1"/>
  <c r="H970" i="1"/>
  <c r="B970" i="1"/>
  <c r="N969" i="1"/>
  <c r="H969" i="1"/>
  <c r="B969" i="1"/>
  <c r="N968" i="1"/>
  <c r="H968" i="1"/>
  <c r="B968" i="1"/>
  <c r="N967" i="1"/>
  <c r="H967" i="1"/>
  <c r="B967" i="1"/>
  <c r="Q1009" i="1"/>
  <c r="K1009" i="1"/>
  <c r="E1009" i="1"/>
  <c r="N956" i="1"/>
  <c r="H956" i="1"/>
  <c r="B956" i="1"/>
  <c r="N955" i="1"/>
  <c r="H955" i="1"/>
  <c r="B955" i="1"/>
  <c r="N954" i="1"/>
  <c r="H954" i="1"/>
  <c r="B954" i="1"/>
  <c r="N953" i="1"/>
  <c r="H953" i="1"/>
  <c r="B953" i="1"/>
  <c r="N952" i="1"/>
  <c r="H952" i="1"/>
  <c r="B952" i="1"/>
  <c r="N951" i="1"/>
  <c r="H951" i="1"/>
  <c r="B951" i="1"/>
  <c r="N950" i="1"/>
  <c r="H950" i="1"/>
  <c r="B950" i="1"/>
  <c r="N949" i="1"/>
  <c r="H949" i="1"/>
  <c r="B949" i="1"/>
  <c r="N948" i="1"/>
  <c r="H948" i="1"/>
  <c r="B948" i="1"/>
  <c r="N947" i="1"/>
  <c r="H947" i="1"/>
  <c r="B947" i="1"/>
  <c r="N946" i="1"/>
  <c r="H946" i="1"/>
  <c r="B946" i="1"/>
  <c r="N945" i="1"/>
  <c r="H945" i="1"/>
  <c r="B945" i="1"/>
  <c r="N944" i="1"/>
  <c r="H944" i="1"/>
  <c r="B944" i="1"/>
  <c r="N943" i="1"/>
  <c r="H943" i="1"/>
  <c r="B943" i="1"/>
  <c r="N942" i="1"/>
  <c r="H942" i="1"/>
  <c r="B942" i="1"/>
  <c r="N941" i="1"/>
  <c r="H941" i="1"/>
  <c r="B941" i="1"/>
  <c r="N940" i="1"/>
  <c r="H940" i="1"/>
  <c r="B940" i="1"/>
  <c r="N939" i="1"/>
  <c r="H939" i="1"/>
  <c r="B939" i="1"/>
  <c r="N938" i="1"/>
  <c r="H938" i="1"/>
  <c r="B938" i="1"/>
  <c r="N937" i="1"/>
  <c r="H937" i="1"/>
  <c r="B937" i="1"/>
  <c r="N936" i="1"/>
  <c r="H936" i="1"/>
  <c r="B936" i="1"/>
  <c r="N935" i="1"/>
  <c r="H935" i="1"/>
  <c r="B935" i="1"/>
  <c r="N934" i="1"/>
  <c r="H934" i="1"/>
  <c r="B934" i="1"/>
  <c r="N933" i="1"/>
  <c r="H933" i="1"/>
  <c r="B933" i="1"/>
  <c r="N932" i="1"/>
  <c r="H932" i="1"/>
  <c r="B932" i="1"/>
  <c r="N931" i="1"/>
  <c r="H931" i="1"/>
  <c r="B931" i="1"/>
  <c r="N930" i="1"/>
  <c r="H930" i="1"/>
  <c r="B930" i="1"/>
  <c r="N929" i="1"/>
  <c r="H929" i="1"/>
  <c r="B929" i="1"/>
  <c r="N928" i="1"/>
  <c r="H928" i="1"/>
  <c r="B928" i="1"/>
  <c r="N927" i="1"/>
  <c r="H927" i="1"/>
  <c r="B927" i="1"/>
  <c r="N926" i="1"/>
  <c r="H926" i="1"/>
  <c r="B926" i="1"/>
  <c r="N925" i="1"/>
  <c r="H925" i="1"/>
  <c r="B925" i="1"/>
  <c r="N924" i="1"/>
  <c r="H924" i="1"/>
  <c r="B924" i="1"/>
  <c r="N923" i="1"/>
  <c r="H923" i="1"/>
  <c r="B923" i="1"/>
  <c r="N922" i="1"/>
  <c r="H922" i="1"/>
  <c r="B922" i="1"/>
  <c r="N921" i="1"/>
  <c r="H921" i="1"/>
  <c r="B921" i="1"/>
  <c r="N920" i="1"/>
  <c r="H920" i="1"/>
  <c r="B920" i="1"/>
  <c r="N919" i="1"/>
  <c r="H919" i="1"/>
  <c r="B919" i="1"/>
  <c r="N918" i="1"/>
  <c r="H918" i="1"/>
  <c r="B918" i="1"/>
  <c r="N917" i="1"/>
  <c r="H917" i="1"/>
  <c r="B917" i="1"/>
  <c r="N916" i="1"/>
  <c r="H916" i="1"/>
  <c r="B916" i="1"/>
  <c r="N915" i="1"/>
  <c r="H915" i="1"/>
  <c r="B915" i="1"/>
  <c r="Q957" i="1"/>
  <c r="K957" i="1"/>
  <c r="E957" i="1"/>
  <c r="N904" i="1"/>
  <c r="H904" i="1"/>
  <c r="B904" i="1"/>
  <c r="N903" i="1"/>
  <c r="H903" i="1"/>
  <c r="B903" i="1"/>
  <c r="N902" i="1"/>
  <c r="H902" i="1"/>
  <c r="B902" i="1"/>
  <c r="N901" i="1"/>
  <c r="H901" i="1"/>
  <c r="B901" i="1"/>
  <c r="N900" i="1"/>
  <c r="H900" i="1"/>
  <c r="B900" i="1"/>
  <c r="N899" i="1"/>
  <c r="H899" i="1"/>
  <c r="B899" i="1"/>
  <c r="N898" i="1"/>
  <c r="H898" i="1"/>
  <c r="B898" i="1"/>
  <c r="N897" i="1"/>
  <c r="H897" i="1"/>
  <c r="B897" i="1"/>
  <c r="N896" i="1"/>
  <c r="H896" i="1"/>
  <c r="B896" i="1"/>
  <c r="N895" i="1"/>
  <c r="H895" i="1"/>
  <c r="B895" i="1"/>
  <c r="N894" i="1"/>
  <c r="H894" i="1"/>
  <c r="B894" i="1"/>
  <c r="N893" i="1"/>
  <c r="H893" i="1"/>
  <c r="B893" i="1"/>
  <c r="N892" i="1"/>
  <c r="H892" i="1"/>
  <c r="B892" i="1"/>
  <c r="N891" i="1"/>
  <c r="H891" i="1"/>
  <c r="B891" i="1"/>
  <c r="N890" i="1"/>
  <c r="H890" i="1"/>
  <c r="B890" i="1"/>
  <c r="N889" i="1"/>
  <c r="H889" i="1"/>
  <c r="B889" i="1"/>
  <c r="N888" i="1"/>
  <c r="H888" i="1"/>
  <c r="B888" i="1"/>
  <c r="N887" i="1"/>
  <c r="H887" i="1"/>
  <c r="B887" i="1"/>
  <c r="N886" i="1"/>
  <c r="H886" i="1"/>
  <c r="B886" i="1"/>
  <c r="N885" i="1"/>
  <c r="H885" i="1"/>
  <c r="B885" i="1"/>
  <c r="N884" i="1"/>
  <c r="H884" i="1"/>
  <c r="B884" i="1"/>
  <c r="N883" i="1"/>
  <c r="H883" i="1"/>
  <c r="B883" i="1"/>
  <c r="N882" i="1"/>
  <c r="H882" i="1"/>
  <c r="B882" i="1"/>
  <c r="N881" i="1"/>
  <c r="H881" i="1"/>
  <c r="B881" i="1"/>
  <c r="N880" i="1"/>
  <c r="H880" i="1"/>
  <c r="B880" i="1"/>
  <c r="N879" i="1"/>
  <c r="H879" i="1"/>
  <c r="B879" i="1"/>
  <c r="N878" i="1"/>
  <c r="H878" i="1"/>
  <c r="B878" i="1"/>
  <c r="N877" i="1"/>
  <c r="H877" i="1"/>
  <c r="B877" i="1"/>
  <c r="N876" i="1"/>
  <c r="H876" i="1"/>
  <c r="B876" i="1"/>
  <c r="N875" i="1"/>
  <c r="H875" i="1"/>
  <c r="B875" i="1"/>
  <c r="N874" i="1"/>
  <c r="H874" i="1"/>
  <c r="B874" i="1"/>
  <c r="N873" i="1"/>
  <c r="H873" i="1"/>
  <c r="B873" i="1"/>
  <c r="N872" i="1"/>
  <c r="H872" i="1"/>
  <c r="B872" i="1"/>
  <c r="N871" i="1"/>
  <c r="H871" i="1"/>
  <c r="B871" i="1"/>
  <c r="N870" i="1"/>
  <c r="H870" i="1"/>
  <c r="B870" i="1"/>
  <c r="N869" i="1"/>
  <c r="H869" i="1"/>
  <c r="B869" i="1"/>
  <c r="N868" i="1"/>
  <c r="H868" i="1"/>
  <c r="B868" i="1"/>
  <c r="N867" i="1"/>
  <c r="H867" i="1"/>
  <c r="B867" i="1"/>
  <c r="N866" i="1"/>
  <c r="H866" i="1"/>
  <c r="B866" i="1"/>
  <c r="N865" i="1"/>
  <c r="H865" i="1"/>
  <c r="B865" i="1"/>
  <c r="N864" i="1"/>
  <c r="H864" i="1"/>
  <c r="B864" i="1"/>
  <c r="N863" i="1"/>
  <c r="H863" i="1"/>
  <c r="B863" i="1"/>
  <c r="Q905" i="1"/>
  <c r="K905" i="1"/>
  <c r="E905" i="1"/>
  <c r="N852" i="1"/>
  <c r="H852" i="1"/>
  <c r="B852" i="1"/>
  <c r="N851" i="1"/>
  <c r="H851" i="1"/>
  <c r="B851" i="1"/>
  <c r="N850" i="1"/>
  <c r="H850" i="1"/>
  <c r="B850" i="1"/>
  <c r="N849" i="1"/>
  <c r="H849" i="1"/>
  <c r="B849" i="1"/>
  <c r="N848" i="1"/>
  <c r="H848" i="1"/>
  <c r="B848" i="1"/>
  <c r="N847" i="1"/>
  <c r="H847" i="1"/>
  <c r="B847" i="1"/>
  <c r="N846" i="1"/>
  <c r="H846" i="1"/>
  <c r="B846" i="1"/>
  <c r="N845" i="1"/>
  <c r="H845" i="1"/>
  <c r="B845" i="1"/>
  <c r="N844" i="1"/>
  <c r="H844" i="1"/>
  <c r="B844" i="1"/>
  <c r="N843" i="1"/>
  <c r="H843" i="1"/>
  <c r="B843" i="1"/>
  <c r="N842" i="1"/>
  <c r="H842" i="1"/>
  <c r="B842" i="1"/>
  <c r="N841" i="1"/>
  <c r="H841" i="1"/>
  <c r="B841" i="1"/>
  <c r="N840" i="1"/>
  <c r="H840" i="1"/>
  <c r="B840" i="1"/>
  <c r="N839" i="1"/>
  <c r="H839" i="1"/>
  <c r="B839" i="1"/>
  <c r="N838" i="1"/>
  <c r="H838" i="1"/>
  <c r="B838" i="1"/>
  <c r="N837" i="1"/>
  <c r="H837" i="1"/>
  <c r="B837" i="1"/>
  <c r="N836" i="1"/>
  <c r="H836" i="1"/>
  <c r="B836" i="1"/>
  <c r="N835" i="1"/>
  <c r="H835" i="1"/>
  <c r="B835" i="1"/>
  <c r="N834" i="1"/>
  <c r="H834" i="1"/>
  <c r="B834" i="1"/>
  <c r="N833" i="1"/>
  <c r="H833" i="1"/>
  <c r="B833" i="1"/>
  <c r="N832" i="1"/>
  <c r="H832" i="1"/>
  <c r="B832" i="1"/>
  <c r="N831" i="1"/>
  <c r="H831" i="1"/>
  <c r="B831" i="1"/>
  <c r="N830" i="1"/>
  <c r="H830" i="1"/>
  <c r="B830" i="1"/>
  <c r="N829" i="1"/>
  <c r="H829" i="1"/>
  <c r="B829" i="1"/>
  <c r="N828" i="1"/>
  <c r="H828" i="1"/>
  <c r="B828" i="1"/>
  <c r="H827" i="1"/>
  <c r="B827" i="1"/>
  <c r="H826" i="1"/>
  <c r="B826" i="1"/>
  <c r="H825" i="1"/>
  <c r="B825" i="1"/>
  <c r="N824" i="1"/>
  <c r="H824" i="1"/>
  <c r="B824" i="1"/>
  <c r="N823" i="1"/>
  <c r="H823" i="1"/>
  <c r="B823" i="1"/>
  <c r="N822" i="1"/>
  <c r="H822" i="1"/>
  <c r="B822" i="1"/>
  <c r="N821" i="1"/>
  <c r="H821" i="1"/>
  <c r="B821" i="1"/>
  <c r="N820" i="1"/>
  <c r="H820" i="1"/>
  <c r="B820" i="1"/>
  <c r="N819" i="1"/>
  <c r="H819" i="1"/>
  <c r="B819" i="1"/>
  <c r="N818" i="1"/>
  <c r="H818" i="1"/>
  <c r="B818" i="1"/>
  <c r="N817" i="1"/>
  <c r="H817" i="1"/>
  <c r="B817" i="1"/>
  <c r="N816" i="1"/>
  <c r="H816" i="1"/>
  <c r="B816" i="1"/>
  <c r="N815" i="1"/>
  <c r="H815" i="1"/>
  <c r="B815" i="1"/>
  <c r="N814" i="1"/>
  <c r="H814" i="1"/>
  <c r="B814" i="1"/>
  <c r="N813" i="1"/>
  <c r="H813" i="1"/>
  <c r="B813" i="1"/>
  <c r="N812" i="1"/>
  <c r="H812" i="1"/>
  <c r="B812" i="1"/>
  <c r="N811" i="1"/>
  <c r="H811" i="1"/>
  <c r="B811" i="1"/>
  <c r="Q853" i="1"/>
  <c r="K853" i="1"/>
  <c r="E853" i="1"/>
  <c r="N800" i="1"/>
  <c r="N799" i="1"/>
  <c r="N798" i="1"/>
  <c r="N797" i="1"/>
  <c r="N796" i="1"/>
  <c r="N795" i="1"/>
  <c r="N794" i="1"/>
  <c r="N793" i="1"/>
  <c r="N792" i="1"/>
  <c r="N791" i="1"/>
  <c r="H800" i="1"/>
  <c r="H799" i="1"/>
  <c r="H798" i="1"/>
  <c r="H797" i="1"/>
  <c r="H796" i="1"/>
  <c r="H795" i="1"/>
  <c r="H794" i="1"/>
  <c r="H793" i="1"/>
  <c r="H792" i="1"/>
  <c r="H791" i="1"/>
  <c r="B800" i="1"/>
  <c r="B799" i="1"/>
  <c r="B798" i="1"/>
  <c r="B797" i="1"/>
  <c r="B796" i="1"/>
  <c r="B795" i="1"/>
  <c r="B794" i="1"/>
  <c r="B793" i="1"/>
  <c r="B792" i="1"/>
  <c r="B791" i="1"/>
  <c r="N779" i="1"/>
  <c r="N778" i="1"/>
  <c r="N777" i="1"/>
  <c r="N776" i="1"/>
  <c r="N775" i="1"/>
  <c r="N774" i="1"/>
  <c r="N773" i="1"/>
  <c r="H779" i="1"/>
  <c r="H778" i="1"/>
  <c r="H777" i="1"/>
  <c r="H776" i="1"/>
  <c r="H775" i="1"/>
  <c r="H774" i="1"/>
  <c r="H773" i="1"/>
  <c r="B779" i="1"/>
  <c r="B778" i="1"/>
  <c r="B777" i="1"/>
  <c r="B776" i="1"/>
  <c r="B775" i="1"/>
  <c r="B774" i="1"/>
  <c r="B773" i="1"/>
  <c r="N748" i="1"/>
  <c r="N747" i="1"/>
  <c r="N746" i="1"/>
  <c r="N745" i="1"/>
  <c r="N744" i="1"/>
  <c r="N743" i="1"/>
  <c r="N742" i="1"/>
  <c r="N741" i="1"/>
  <c r="N740" i="1"/>
  <c r="N739" i="1"/>
  <c r="H748" i="1"/>
  <c r="H747" i="1"/>
  <c r="H746" i="1"/>
  <c r="H745" i="1"/>
  <c r="H744" i="1"/>
  <c r="H743" i="1"/>
  <c r="H742" i="1"/>
  <c r="H741" i="1"/>
  <c r="H740" i="1"/>
  <c r="H739" i="1"/>
  <c r="B748" i="1"/>
  <c r="B747" i="1"/>
  <c r="B746" i="1"/>
  <c r="B745" i="1"/>
  <c r="B744" i="1"/>
  <c r="B743" i="1"/>
  <c r="B742" i="1"/>
  <c r="B741" i="1"/>
  <c r="B740" i="1"/>
  <c r="B739" i="1"/>
  <c r="N727" i="1"/>
  <c r="N726" i="1"/>
  <c r="N725" i="1"/>
  <c r="N724" i="1"/>
  <c r="N723" i="1"/>
  <c r="N722" i="1"/>
  <c r="N721" i="1"/>
  <c r="H727" i="1"/>
  <c r="H726" i="1"/>
  <c r="H725" i="1"/>
  <c r="H724" i="1"/>
  <c r="H723" i="1"/>
  <c r="H722" i="1"/>
  <c r="H721" i="1"/>
  <c r="B727" i="1"/>
  <c r="B726" i="1"/>
  <c r="B725" i="1"/>
  <c r="B724" i="1"/>
  <c r="B723" i="1"/>
  <c r="B722" i="1"/>
  <c r="B721" i="1"/>
  <c r="N696" i="1"/>
  <c r="N695" i="1"/>
  <c r="N694" i="1"/>
  <c r="N693" i="1"/>
  <c r="N692" i="1"/>
  <c r="N691" i="1"/>
  <c r="N690" i="1"/>
  <c r="N689" i="1"/>
  <c r="N688" i="1"/>
  <c r="N687" i="1"/>
  <c r="H696" i="1"/>
  <c r="H695" i="1"/>
  <c r="H694" i="1"/>
  <c r="H693" i="1"/>
  <c r="H692" i="1"/>
  <c r="H691" i="1"/>
  <c r="H690" i="1"/>
  <c r="H689" i="1"/>
  <c r="H688" i="1"/>
  <c r="H687" i="1"/>
  <c r="B696" i="1"/>
  <c r="B695" i="1"/>
  <c r="B694" i="1"/>
  <c r="B693" i="1"/>
  <c r="B692" i="1"/>
  <c r="B691" i="1"/>
  <c r="B690" i="1"/>
  <c r="B689" i="1"/>
  <c r="B688" i="1"/>
  <c r="B687" i="1"/>
  <c r="N675" i="1"/>
  <c r="N674" i="1"/>
  <c r="N673" i="1"/>
  <c r="N672" i="1"/>
  <c r="N671" i="1"/>
  <c r="N670" i="1"/>
  <c r="N669" i="1"/>
  <c r="H675" i="1"/>
  <c r="H674" i="1"/>
  <c r="H673" i="1"/>
  <c r="H672" i="1"/>
  <c r="H671" i="1"/>
  <c r="H670" i="1"/>
  <c r="H669" i="1"/>
  <c r="B675" i="1"/>
  <c r="B674" i="1"/>
  <c r="B673" i="1"/>
  <c r="B672" i="1"/>
  <c r="B671" i="1"/>
  <c r="B670" i="1"/>
  <c r="B669" i="1"/>
  <c r="N644" i="1"/>
  <c r="N643" i="1"/>
  <c r="N642" i="1"/>
  <c r="N641" i="1"/>
  <c r="N640" i="1"/>
  <c r="N639" i="1"/>
  <c r="N638" i="1"/>
  <c r="N637" i="1"/>
  <c r="N636" i="1"/>
  <c r="N635" i="1"/>
  <c r="H644" i="1"/>
  <c r="H643" i="1"/>
  <c r="H642" i="1"/>
  <c r="H641" i="1"/>
  <c r="H640" i="1"/>
  <c r="H639" i="1"/>
  <c r="H638" i="1"/>
  <c r="H637" i="1"/>
  <c r="H636" i="1"/>
  <c r="H635" i="1"/>
  <c r="B644" i="1"/>
  <c r="B643" i="1"/>
  <c r="B642" i="1"/>
  <c r="B641" i="1"/>
  <c r="B640" i="1"/>
  <c r="B639" i="1"/>
  <c r="B638" i="1"/>
  <c r="B637" i="1"/>
  <c r="B636" i="1"/>
  <c r="B635" i="1"/>
  <c r="N623" i="1"/>
  <c r="N622" i="1"/>
  <c r="N621" i="1"/>
  <c r="N620" i="1"/>
  <c r="N619" i="1"/>
  <c r="N618" i="1"/>
  <c r="N617" i="1"/>
  <c r="H623" i="1"/>
  <c r="H622" i="1"/>
  <c r="H621" i="1"/>
  <c r="H620" i="1"/>
  <c r="H619" i="1"/>
  <c r="H618" i="1"/>
  <c r="H617" i="1"/>
  <c r="B623" i="1"/>
  <c r="B622" i="1"/>
  <c r="B621" i="1"/>
  <c r="B620" i="1"/>
  <c r="B619" i="1"/>
  <c r="B618" i="1"/>
  <c r="B617" i="1"/>
  <c r="N592" i="1"/>
  <c r="N591" i="1"/>
  <c r="N590" i="1"/>
  <c r="N589" i="1"/>
  <c r="N588" i="1"/>
  <c r="N587" i="1"/>
  <c r="N586" i="1"/>
  <c r="N585" i="1"/>
  <c r="N584" i="1"/>
  <c r="N583" i="1"/>
  <c r="H592" i="1"/>
  <c r="H591" i="1"/>
  <c r="H590" i="1"/>
  <c r="H589" i="1"/>
  <c r="H588" i="1"/>
  <c r="H587" i="1"/>
  <c r="H586" i="1"/>
  <c r="H585" i="1"/>
  <c r="H584" i="1"/>
  <c r="H583" i="1"/>
  <c r="B592" i="1"/>
  <c r="B591" i="1"/>
  <c r="B590" i="1"/>
  <c r="B589" i="1"/>
  <c r="B588" i="1"/>
  <c r="B587" i="1"/>
  <c r="B586" i="1"/>
  <c r="B585" i="1"/>
  <c r="B584" i="1"/>
  <c r="B583" i="1"/>
  <c r="N571" i="1"/>
  <c r="N570" i="1"/>
  <c r="N569" i="1"/>
  <c r="N568" i="1"/>
  <c r="N567" i="1"/>
  <c r="N566" i="1"/>
  <c r="N565" i="1"/>
  <c r="H571" i="1"/>
  <c r="H570" i="1"/>
  <c r="H569" i="1"/>
  <c r="H568" i="1"/>
  <c r="H567" i="1"/>
  <c r="H566" i="1"/>
  <c r="H565" i="1"/>
  <c r="B571" i="1"/>
  <c r="B570" i="1"/>
  <c r="B569" i="1"/>
  <c r="B568" i="1"/>
  <c r="B567" i="1"/>
  <c r="B566" i="1"/>
  <c r="B565" i="1"/>
  <c r="A597" i="1"/>
  <c r="G597" i="1"/>
  <c r="M597" i="1"/>
  <c r="A598" i="1"/>
  <c r="G598" i="1"/>
  <c r="M598" i="1"/>
  <c r="N540" i="1"/>
  <c r="N539" i="1"/>
  <c r="N538" i="1"/>
  <c r="N537" i="1"/>
  <c r="N536" i="1"/>
  <c r="N535" i="1"/>
  <c r="N534" i="1"/>
  <c r="N533" i="1"/>
  <c r="N532" i="1"/>
  <c r="N531" i="1"/>
  <c r="H540" i="1"/>
  <c r="H539" i="1"/>
  <c r="H538" i="1"/>
  <c r="H537" i="1"/>
  <c r="H536" i="1"/>
  <c r="H535" i="1"/>
  <c r="H534" i="1"/>
  <c r="H533" i="1"/>
  <c r="H532" i="1"/>
  <c r="H531" i="1"/>
  <c r="B540" i="1"/>
  <c r="B539" i="1"/>
  <c r="B538" i="1"/>
  <c r="B537" i="1"/>
  <c r="B536" i="1"/>
  <c r="B535" i="1"/>
  <c r="B534" i="1"/>
  <c r="B533" i="1"/>
  <c r="B532" i="1"/>
  <c r="B531" i="1"/>
  <c r="N519" i="1"/>
  <c r="N518" i="1"/>
  <c r="N517" i="1"/>
  <c r="N516" i="1"/>
  <c r="N515" i="1"/>
  <c r="N514" i="1"/>
  <c r="N513" i="1"/>
  <c r="H519" i="1"/>
  <c r="H518" i="1"/>
  <c r="H517" i="1"/>
  <c r="H516" i="1"/>
  <c r="H515" i="1"/>
  <c r="H514" i="1"/>
  <c r="H513" i="1"/>
  <c r="B519" i="1"/>
  <c r="B518" i="1"/>
  <c r="B517" i="1"/>
  <c r="B516" i="1"/>
  <c r="B515" i="1"/>
  <c r="B514" i="1"/>
  <c r="B513" i="1"/>
  <c r="N488" i="1"/>
  <c r="N487" i="1"/>
  <c r="N486" i="1"/>
  <c r="N485" i="1"/>
  <c r="N484" i="1"/>
  <c r="N483" i="1"/>
  <c r="N482" i="1"/>
  <c r="N481" i="1"/>
  <c r="N480" i="1"/>
  <c r="N479" i="1"/>
  <c r="H488" i="1"/>
  <c r="H487" i="1"/>
  <c r="H486" i="1"/>
  <c r="H485" i="1"/>
  <c r="H484" i="1"/>
  <c r="H483" i="1"/>
  <c r="H482" i="1"/>
  <c r="H481" i="1"/>
  <c r="H480" i="1"/>
  <c r="H479" i="1"/>
  <c r="B488" i="1"/>
  <c r="B487" i="1"/>
  <c r="B486" i="1"/>
  <c r="B485" i="1"/>
  <c r="B484" i="1"/>
  <c r="B483" i="1"/>
  <c r="B482" i="1"/>
  <c r="B481" i="1"/>
  <c r="B480" i="1"/>
  <c r="B479" i="1"/>
  <c r="N467" i="1"/>
  <c r="N466" i="1"/>
  <c r="N465" i="1"/>
  <c r="N464" i="1"/>
  <c r="N463" i="1"/>
  <c r="N462" i="1"/>
  <c r="N461" i="1"/>
  <c r="H467" i="1"/>
  <c r="H466" i="1"/>
  <c r="H465" i="1"/>
  <c r="H464" i="1"/>
  <c r="H463" i="1"/>
  <c r="H462" i="1"/>
  <c r="H461" i="1"/>
  <c r="B467" i="1"/>
  <c r="B466" i="1"/>
  <c r="B465" i="1"/>
  <c r="B464" i="1"/>
  <c r="B463" i="1"/>
  <c r="B462" i="1"/>
  <c r="B461" i="1"/>
  <c r="N436" i="1"/>
  <c r="N435" i="1"/>
  <c r="N434" i="1"/>
  <c r="N433" i="1"/>
  <c r="N432" i="1"/>
  <c r="N431" i="1"/>
  <c r="N430" i="1"/>
  <c r="N429" i="1"/>
  <c r="N428" i="1"/>
  <c r="N427" i="1"/>
  <c r="H436" i="1"/>
  <c r="H435" i="1"/>
  <c r="H434" i="1"/>
  <c r="H433" i="1"/>
  <c r="H432" i="1"/>
  <c r="H431" i="1"/>
  <c r="H430" i="1"/>
  <c r="H429" i="1"/>
  <c r="H428" i="1"/>
  <c r="H427" i="1"/>
  <c r="B436" i="1"/>
  <c r="B435" i="1"/>
  <c r="B434" i="1"/>
  <c r="B433" i="1"/>
  <c r="B432" i="1"/>
  <c r="B431" i="1"/>
  <c r="B430" i="1"/>
  <c r="B429" i="1"/>
  <c r="B428" i="1"/>
  <c r="B427" i="1"/>
  <c r="N415" i="1"/>
  <c r="N414" i="1"/>
  <c r="N413" i="1"/>
  <c r="N412" i="1"/>
  <c r="N411" i="1"/>
  <c r="N410" i="1"/>
  <c r="N409" i="1"/>
  <c r="H415" i="1"/>
  <c r="H414" i="1"/>
  <c r="H413" i="1"/>
  <c r="H412" i="1"/>
  <c r="H411" i="1"/>
  <c r="H410" i="1"/>
  <c r="H409" i="1"/>
  <c r="B415" i="1"/>
  <c r="B414" i="1"/>
  <c r="B413" i="1"/>
  <c r="B412" i="1"/>
  <c r="B411" i="1"/>
  <c r="B410" i="1"/>
  <c r="B409" i="1"/>
  <c r="N384" i="1"/>
  <c r="N383" i="1"/>
  <c r="N382" i="1"/>
  <c r="N381" i="1"/>
  <c r="N380" i="1"/>
  <c r="N379" i="1"/>
  <c r="N378" i="1"/>
  <c r="N377" i="1"/>
  <c r="N376" i="1"/>
  <c r="N375" i="1"/>
  <c r="H384" i="1"/>
  <c r="H383" i="1"/>
  <c r="H382" i="1"/>
  <c r="H381" i="1"/>
  <c r="H380" i="1"/>
  <c r="H379" i="1"/>
  <c r="H378" i="1"/>
  <c r="H377" i="1"/>
  <c r="H376" i="1"/>
  <c r="H375" i="1"/>
  <c r="B384" i="1"/>
  <c r="B383" i="1"/>
  <c r="B382" i="1"/>
  <c r="B381" i="1"/>
  <c r="B380" i="1"/>
  <c r="B379" i="1"/>
  <c r="B378" i="1"/>
  <c r="B377" i="1"/>
  <c r="B376" i="1"/>
  <c r="B375" i="1"/>
  <c r="N364" i="1"/>
  <c r="N363" i="1"/>
  <c r="N362" i="1"/>
  <c r="N361" i="1"/>
  <c r="N360" i="1"/>
  <c r="N359" i="1"/>
  <c r="N358" i="1"/>
  <c r="N357" i="1"/>
  <c r="H364" i="1"/>
  <c r="H363" i="1"/>
  <c r="H362" i="1"/>
  <c r="H361" i="1"/>
  <c r="H360" i="1"/>
  <c r="H359" i="1"/>
  <c r="H358" i="1"/>
  <c r="H357" i="1"/>
  <c r="B364" i="1"/>
  <c r="B363" i="1"/>
  <c r="B362" i="1"/>
  <c r="B361" i="1"/>
  <c r="B360" i="1"/>
  <c r="B359" i="1"/>
  <c r="B358" i="1"/>
  <c r="B357" i="1"/>
  <c r="N332" i="1"/>
  <c r="N331" i="1"/>
  <c r="N330" i="1"/>
  <c r="N329" i="1"/>
  <c r="N328" i="1"/>
  <c r="N327" i="1"/>
  <c r="N326" i="1"/>
  <c r="N325" i="1"/>
  <c r="N324" i="1"/>
  <c r="N323" i="1"/>
  <c r="H332" i="1"/>
  <c r="H331" i="1"/>
  <c r="H330" i="1"/>
  <c r="H329" i="1"/>
  <c r="H328" i="1"/>
  <c r="H327" i="1"/>
  <c r="H326" i="1"/>
  <c r="H325" i="1"/>
  <c r="H324" i="1"/>
  <c r="H323" i="1"/>
  <c r="B332" i="1"/>
  <c r="B331" i="1"/>
  <c r="B330" i="1"/>
  <c r="B329" i="1"/>
  <c r="B328" i="1"/>
  <c r="B327" i="1"/>
  <c r="B326" i="1"/>
  <c r="B325" i="1"/>
  <c r="B324" i="1"/>
  <c r="B323" i="1"/>
  <c r="N311" i="1"/>
  <c r="N310" i="1"/>
  <c r="N309" i="1"/>
  <c r="N308" i="1"/>
  <c r="N307" i="1"/>
  <c r="N306" i="1"/>
  <c r="N305" i="1"/>
  <c r="H311" i="1"/>
  <c r="H310" i="1"/>
  <c r="H309" i="1"/>
  <c r="H308" i="1"/>
  <c r="H307" i="1"/>
  <c r="H306" i="1"/>
  <c r="H305" i="1"/>
  <c r="B311" i="1"/>
  <c r="B310" i="1"/>
  <c r="B309" i="1"/>
  <c r="B308" i="1"/>
  <c r="B307" i="1"/>
  <c r="B306" i="1"/>
  <c r="B305" i="1"/>
  <c r="H259" i="1"/>
  <c r="H258" i="1"/>
  <c r="H257" i="1"/>
  <c r="H256" i="1"/>
  <c r="H255" i="1"/>
  <c r="H254" i="1"/>
  <c r="H253" i="1"/>
  <c r="B259" i="1"/>
  <c r="B258" i="1"/>
  <c r="B257" i="1"/>
  <c r="B256" i="1"/>
  <c r="B255" i="1"/>
  <c r="B254" i="1"/>
  <c r="B253" i="1"/>
  <c r="H280" i="1"/>
  <c r="H279" i="1"/>
  <c r="H278" i="1"/>
  <c r="H277" i="1"/>
  <c r="H276" i="1"/>
  <c r="H275" i="1"/>
  <c r="H274" i="1"/>
  <c r="H273" i="1"/>
  <c r="H272" i="1"/>
  <c r="H271" i="1"/>
  <c r="B280" i="1"/>
  <c r="B279" i="1"/>
  <c r="B278" i="1"/>
  <c r="B277" i="1"/>
  <c r="B276" i="1"/>
  <c r="B275" i="1"/>
  <c r="B274" i="1"/>
  <c r="B273" i="1"/>
  <c r="B272" i="1"/>
  <c r="B271" i="1"/>
  <c r="N228" i="1"/>
  <c r="N227" i="1"/>
  <c r="N226" i="1"/>
  <c r="N225" i="1"/>
  <c r="N224" i="1"/>
  <c r="N223" i="1"/>
  <c r="N222" i="1"/>
  <c r="N221" i="1"/>
  <c r="N220" i="1"/>
  <c r="N219" i="1"/>
  <c r="H228" i="1"/>
  <c r="H227" i="1"/>
  <c r="H226" i="1"/>
  <c r="H225" i="1"/>
  <c r="H224" i="1"/>
  <c r="H223" i="1"/>
  <c r="H222" i="1"/>
  <c r="H221" i="1"/>
  <c r="H220" i="1"/>
  <c r="H219" i="1"/>
  <c r="N207" i="1"/>
  <c r="N206" i="1"/>
  <c r="N205" i="1"/>
  <c r="N204" i="1"/>
  <c r="N203" i="1"/>
  <c r="N202" i="1"/>
  <c r="N201" i="1"/>
  <c r="H207" i="1"/>
  <c r="H206" i="1"/>
  <c r="H205" i="1"/>
  <c r="H204" i="1"/>
  <c r="H203" i="1"/>
  <c r="H202" i="1"/>
  <c r="H201" i="1"/>
  <c r="H208" i="1"/>
  <c r="H209" i="1"/>
  <c r="H210" i="1"/>
  <c r="H211" i="1"/>
  <c r="H212" i="1"/>
  <c r="H213" i="1"/>
  <c r="H214" i="1"/>
  <c r="H215" i="1"/>
  <c r="H216" i="1"/>
  <c r="H217" i="1"/>
  <c r="B228" i="1"/>
  <c r="B227" i="1"/>
  <c r="B226" i="1"/>
  <c r="B225" i="1"/>
  <c r="B224" i="1"/>
  <c r="B223" i="1"/>
  <c r="B222" i="1"/>
  <c r="B221" i="1"/>
  <c r="B207" i="1"/>
  <c r="B206" i="1"/>
  <c r="B205" i="1"/>
  <c r="B204" i="1"/>
  <c r="B203" i="1"/>
  <c r="I49" i="2" l="1"/>
  <c r="I45" i="2"/>
  <c r="I41" i="2"/>
  <c r="I37" i="2"/>
  <c r="I42" i="2"/>
  <c r="I47" i="2"/>
  <c r="I43" i="2"/>
  <c r="I39" i="2"/>
  <c r="I46" i="2"/>
  <c r="I38" i="2"/>
  <c r="I48" i="2"/>
  <c r="I44" i="2"/>
  <c r="I40" i="2"/>
  <c r="I36" i="2"/>
  <c r="N45" i="2"/>
  <c r="N41" i="2"/>
  <c r="N37" i="2"/>
  <c r="N46" i="2"/>
  <c r="N42" i="2"/>
  <c r="N38" i="2"/>
  <c r="N48" i="2"/>
  <c r="N44" i="2"/>
  <c r="N47" i="2"/>
  <c r="N43" i="2"/>
  <c r="N49" i="2"/>
  <c r="N50" i="2"/>
  <c r="N39" i="2"/>
  <c r="L3" i="4" l="1"/>
  <c r="L513" i="4"/>
  <c r="L509" i="4"/>
  <c r="L505" i="4"/>
  <c r="L501" i="4"/>
  <c r="L497" i="4"/>
  <c r="L493" i="4"/>
  <c r="L489" i="4"/>
  <c r="L485" i="4"/>
  <c r="L481" i="4"/>
  <c r="L477" i="4"/>
  <c r="L473" i="4"/>
  <c r="L469" i="4"/>
  <c r="L465" i="4"/>
  <c r="L461" i="4"/>
  <c r="L457" i="4"/>
  <c r="L453" i="4"/>
  <c r="L449" i="4"/>
  <c r="L445" i="4"/>
  <c r="L441" i="4"/>
  <c r="L437" i="4"/>
  <c r="L433" i="4"/>
  <c r="L429" i="4"/>
  <c r="L425" i="4"/>
  <c r="L421" i="4"/>
  <c r="L417" i="4"/>
  <c r="L413" i="4"/>
  <c r="L409" i="4"/>
  <c r="L405" i="4"/>
  <c r="L401" i="4"/>
  <c r="L397" i="4"/>
  <c r="L393" i="4"/>
  <c r="L389" i="4"/>
  <c r="L385" i="4"/>
  <c r="L381" i="4"/>
  <c r="L377" i="4"/>
  <c r="L373" i="4"/>
  <c r="L369" i="4"/>
  <c r="L365" i="4"/>
  <c r="L361" i="4"/>
  <c r="L357" i="4"/>
  <c r="L353" i="4"/>
  <c r="L349" i="4"/>
  <c r="Q514" i="4"/>
  <c r="R514" i="4" s="1"/>
  <c r="Q510" i="4"/>
  <c r="R510" i="4" s="1"/>
  <c r="Q506" i="4"/>
  <c r="R506" i="4" s="1"/>
  <c r="Q502" i="4"/>
  <c r="R502" i="4" s="1"/>
  <c r="Q498" i="4"/>
  <c r="R498" i="4" s="1"/>
  <c r="Q494" i="4"/>
  <c r="R494" i="4" s="1"/>
  <c r="Q490" i="4"/>
  <c r="R490" i="4" s="1"/>
  <c r="Q486" i="4"/>
  <c r="R486" i="4" s="1"/>
  <c r="Q482" i="4"/>
  <c r="R482" i="4" s="1"/>
  <c r="Q478" i="4"/>
  <c r="R478" i="4" s="1"/>
  <c r="Q474" i="4"/>
  <c r="R474" i="4" s="1"/>
  <c r="Q470" i="4"/>
  <c r="R470" i="4" s="1"/>
  <c r="Q466" i="4"/>
  <c r="R466" i="4" s="1"/>
  <c r="Q462" i="4"/>
  <c r="R462" i="4" s="1"/>
  <c r="Q458" i="4"/>
  <c r="R458" i="4" s="1"/>
  <c r="Q454" i="4"/>
  <c r="R454" i="4" s="1"/>
  <c r="Q450" i="4"/>
  <c r="R450" i="4" s="1"/>
  <c r="Q446" i="4"/>
  <c r="R446" i="4" s="1"/>
  <c r="Q442" i="4"/>
  <c r="R442" i="4" s="1"/>
  <c r="Q438" i="4"/>
  <c r="R438" i="4" s="1"/>
  <c r="Q434" i="4"/>
  <c r="R434" i="4" s="1"/>
  <c r="Q430" i="4"/>
  <c r="R430" i="4" s="1"/>
  <c r="Q426" i="4"/>
  <c r="R426" i="4" s="1"/>
  <c r="Q422" i="4"/>
  <c r="R422" i="4" s="1"/>
  <c r="Q418" i="4"/>
  <c r="R418" i="4" s="1"/>
  <c r="Q414" i="4"/>
  <c r="R414" i="4" s="1"/>
  <c r="Q410" i="4"/>
  <c r="R410" i="4" s="1"/>
  <c r="Q406" i="4"/>
  <c r="R406" i="4" s="1"/>
  <c r="Q402" i="4"/>
  <c r="R402" i="4" s="1"/>
  <c r="Q398" i="4"/>
  <c r="R398" i="4" s="1"/>
  <c r="Q394" i="4"/>
  <c r="R394" i="4" s="1"/>
  <c r="Q390" i="4"/>
  <c r="R390" i="4" s="1"/>
  <c r="Q386" i="4"/>
  <c r="R386" i="4" s="1"/>
  <c r="Q382" i="4"/>
  <c r="R382" i="4" s="1"/>
  <c r="Q378" i="4"/>
  <c r="R378" i="4" s="1"/>
  <c r="Q374" i="4"/>
  <c r="R374" i="4" s="1"/>
  <c r="Q370" i="4"/>
  <c r="R370" i="4" s="1"/>
  <c r="Q366" i="4"/>
  <c r="R366" i="4" s="1"/>
  <c r="Q362" i="4"/>
  <c r="R362" i="4" s="1"/>
  <c r="Q358" i="4"/>
  <c r="R358" i="4" s="1"/>
  <c r="Q354" i="4"/>
  <c r="R354" i="4" s="1"/>
  <c r="Q350" i="4"/>
  <c r="R350" i="4" s="1"/>
  <c r="Q347" i="4"/>
  <c r="R347" i="4" s="1"/>
  <c r="L514" i="4"/>
  <c r="L510" i="4"/>
  <c r="L506" i="4"/>
  <c r="L502" i="4"/>
  <c r="L498" i="4"/>
  <c r="L494" i="4"/>
  <c r="L490" i="4"/>
  <c r="L486" i="4"/>
  <c r="L482" i="4"/>
  <c r="L478" i="4"/>
  <c r="L474" i="4"/>
  <c r="L470" i="4"/>
  <c r="L466" i="4"/>
  <c r="L462" i="4"/>
  <c r="L458" i="4"/>
  <c r="L454" i="4"/>
  <c r="L450" i="4"/>
  <c r="L446" i="4"/>
  <c r="L442" i="4"/>
  <c r="L438" i="4"/>
  <c r="L434" i="4"/>
  <c r="L430" i="4"/>
  <c r="L426" i="4"/>
  <c r="L422" i="4"/>
  <c r="L418" i="4"/>
  <c r="L414" i="4"/>
  <c r="L410" i="4"/>
  <c r="L406" i="4"/>
  <c r="L402" i="4"/>
  <c r="L398" i="4"/>
  <c r="L394" i="4"/>
  <c r="L390" i="4"/>
  <c r="L386" i="4"/>
  <c r="L382" i="4"/>
  <c r="L378" i="4"/>
  <c r="L374" i="4"/>
  <c r="L370" i="4"/>
  <c r="L366" i="4"/>
  <c r="L362" i="4"/>
  <c r="L358" i="4"/>
  <c r="L354" i="4"/>
  <c r="L350" i="4"/>
  <c r="L347" i="4"/>
  <c r="Q511" i="4"/>
  <c r="R511" i="4" s="1"/>
  <c r="Q507" i="4"/>
  <c r="R507" i="4" s="1"/>
  <c r="Q503" i="4"/>
  <c r="R503" i="4" s="1"/>
  <c r="Q499" i="4"/>
  <c r="R499" i="4" s="1"/>
  <c r="Q495" i="4"/>
  <c r="R495" i="4" s="1"/>
  <c r="Q491" i="4"/>
  <c r="R491" i="4" s="1"/>
  <c r="Q487" i="4"/>
  <c r="R487" i="4" s="1"/>
  <c r="Q483" i="4"/>
  <c r="R483" i="4" s="1"/>
  <c r="Q479" i="4"/>
  <c r="R479" i="4" s="1"/>
  <c r="Q475" i="4"/>
  <c r="R475" i="4" s="1"/>
  <c r="Q471" i="4"/>
  <c r="R471" i="4" s="1"/>
  <c r="Q467" i="4"/>
  <c r="R467" i="4" s="1"/>
  <c r="Q463" i="4"/>
  <c r="R463" i="4" s="1"/>
  <c r="Q459" i="4"/>
  <c r="R459" i="4" s="1"/>
  <c r="Q455" i="4"/>
  <c r="R455" i="4" s="1"/>
  <c r="Q451" i="4"/>
  <c r="R451" i="4" s="1"/>
  <c r="Q447" i="4"/>
  <c r="R447" i="4" s="1"/>
  <c r="Q443" i="4"/>
  <c r="R443" i="4" s="1"/>
  <c r="Q439" i="4"/>
  <c r="R439" i="4" s="1"/>
  <c r="Q435" i="4"/>
  <c r="R435" i="4" s="1"/>
  <c r="Q431" i="4"/>
  <c r="R431" i="4" s="1"/>
  <c r="Q427" i="4"/>
  <c r="R427" i="4" s="1"/>
  <c r="Q423" i="4"/>
  <c r="R423" i="4" s="1"/>
  <c r="Q419" i="4"/>
  <c r="R419" i="4" s="1"/>
  <c r="Q415" i="4"/>
  <c r="R415" i="4" s="1"/>
  <c r="Q411" i="4"/>
  <c r="R411" i="4" s="1"/>
  <c r="Q407" i="4"/>
  <c r="R407" i="4" s="1"/>
  <c r="Q403" i="4"/>
  <c r="R403" i="4" s="1"/>
  <c r="Q399" i="4"/>
  <c r="R399" i="4" s="1"/>
  <c r="Q395" i="4"/>
  <c r="R395" i="4" s="1"/>
  <c r="Q391" i="4"/>
  <c r="R391" i="4" s="1"/>
  <c r="Q387" i="4"/>
  <c r="R387" i="4" s="1"/>
  <c r="Q383" i="4"/>
  <c r="R383" i="4" s="1"/>
  <c r="Q379" i="4"/>
  <c r="R379" i="4" s="1"/>
  <c r="Q375" i="4"/>
  <c r="R375" i="4" s="1"/>
  <c r="Q371" i="4"/>
  <c r="R371" i="4" s="1"/>
  <c r="Q367" i="4"/>
  <c r="R367" i="4" s="1"/>
  <c r="Q363" i="4"/>
  <c r="R363" i="4" s="1"/>
  <c r="Q359" i="4"/>
  <c r="R359" i="4" s="1"/>
  <c r="Q355" i="4"/>
  <c r="R355" i="4" s="1"/>
  <c r="Q351" i="4"/>
  <c r="R351" i="4" s="1"/>
  <c r="Q453" i="4"/>
  <c r="R453" i="4" s="1"/>
  <c r="Q441" i="4"/>
  <c r="R441" i="4" s="1"/>
  <c r="Q425" i="4"/>
  <c r="R425" i="4" s="1"/>
  <c r="Q393" i="4"/>
  <c r="R393" i="4" s="1"/>
  <c r="Q381" i="4"/>
  <c r="R381" i="4" s="1"/>
  <c r="Q365" i="4"/>
  <c r="R365" i="4" s="1"/>
  <c r="Q349" i="4"/>
  <c r="R349" i="4" s="1"/>
  <c r="L511" i="4"/>
  <c r="L507" i="4"/>
  <c r="L503" i="4"/>
  <c r="L499" i="4"/>
  <c r="L495" i="4"/>
  <c r="L491" i="4"/>
  <c r="L487" i="4"/>
  <c r="L483" i="4"/>
  <c r="L479" i="4"/>
  <c r="L475" i="4"/>
  <c r="L471" i="4"/>
  <c r="L467" i="4"/>
  <c r="L463" i="4"/>
  <c r="L459" i="4"/>
  <c r="L455" i="4"/>
  <c r="L451" i="4"/>
  <c r="L447" i="4"/>
  <c r="L443" i="4"/>
  <c r="L439" i="4"/>
  <c r="L435" i="4"/>
  <c r="L431" i="4"/>
  <c r="L427" i="4"/>
  <c r="L423" i="4"/>
  <c r="L419" i="4"/>
  <c r="L415" i="4"/>
  <c r="L411" i="4"/>
  <c r="L407" i="4"/>
  <c r="L403" i="4"/>
  <c r="L399" i="4"/>
  <c r="L395" i="4"/>
  <c r="L391" i="4"/>
  <c r="L387" i="4"/>
  <c r="L383" i="4"/>
  <c r="L379" i="4"/>
  <c r="L375" i="4"/>
  <c r="L371" i="4"/>
  <c r="L367" i="4"/>
  <c r="L363" i="4"/>
  <c r="L359" i="4"/>
  <c r="L355" i="4"/>
  <c r="L351" i="4"/>
  <c r="Q348" i="4"/>
  <c r="R348" i="4" s="1"/>
  <c r="Q437" i="4"/>
  <c r="R437" i="4" s="1"/>
  <c r="Q417" i="4"/>
  <c r="R417" i="4" s="1"/>
  <c r="Q405" i="4"/>
  <c r="R405" i="4" s="1"/>
  <c r="Q389" i="4"/>
  <c r="R389" i="4" s="1"/>
  <c r="Q373" i="4"/>
  <c r="R373" i="4" s="1"/>
  <c r="Q357" i="4"/>
  <c r="R357" i="4" s="1"/>
  <c r="Q512" i="4"/>
  <c r="R512" i="4" s="1"/>
  <c r="Q508" i="4"/>
  <c r="R508" i="4" s="1"/>
  <c r="Q504" i="4"/>
  <c r="R504" i="4" s="1"/>
  <c r="Q500" i="4"/>
  <c r="R500" i="4" s="1"/>
  <c r="Q496" i="4"/>
  <c r="R496" i="4" s="1"/>
  <c r="Q492" i="4"/>
  <c r="R492" i="4" s="1"/>
  <c r="Q488" i="4"/>
  <c r="R488" i="4" s="1"/>
  <c r="Q484" i="4"/>
  <c r="R484" i="4" s="1"/>
  <c r="Q480" i="4"/>
  <c r="R480" i="4" s="1"/>
  <c r="Q476" i="4"/>
  <c r="R476" i="4" s="1"/>
  <c r="Q472" i="4"/>
  <c r="R472" i="4" s="1"/>
  <c r="Q468" i="4"/>
  <c r="R468" i="4" s="1"/>
  <c r="Q464" i="4"/>
  <c r="R464" i="4" s="1"/>
  <c r="Q460" i="4"/>
  <c r="R460" i="4" s="1"/>
  <c r="Q456" i="4"/>
  <c r="R456" i="4" s="1"/>
  <c r="Q452" i="4"/>
  <c r="R452" i="4" s="1"/>
  <c r="Q448" i="4"/>
  <c r="R448" i="4" s="1"/>
  <c r="Q444" i="4"/>
  <c r="R444" i="4" s="1"/>
  <c r="Q440" i="4"/>
  <c r="R440" i="4" s="1"/>
  <c r="Q436" i="4"/>
  <c r="R436" i="4" s="1"/>
  <c r="Q432" i="4"/>
  <c r="R432" i="4" s="1"/>
  <c r="Q428" i="4"/>
  <c r="R428" i="4" s="1"/>
  <c r="Q424" i="4"/>
  <c r="R424" i="4" s="1"/>
  <c r="Q420" i="4"/>
  <c r="R420" i="4" s="1"/>
  <c r="Q416" i="4"/>
  <c r="R416" i="4" s="1"/>
  <c r="Q412" i="4"/>
  <c r="R412" i="4" s="1"/>
  <c r="Q408" i="4"/>
  <c r="R408" i="4" s="1"/>
  <c r="Q404" i="4"/>
  <c r="R404" i="4" s="1"/>
  <c r="Q400" i="4"/>
  <c r="R400" i="4" s="1"/>
  <c r="Q396" i="4"/>
  <c r="R396" i="4" s="1"/>
  <c r="Q392" i="4"/>
  <c r="R392" i="4" s="1"/>
  <c r="Q388" i="4"/>
  <c r="R388" i="4" s="1"/>
  <c r="Q384" i="4"/>
  <c r="R384" i="4" s="1"/>
  <c r="Q380" i="4"/>
  <c r="R380" i="4" s="1"/>
  <c r="Q376" i="4"/>
  <c r="R376" i="4" s="1"/>
  <c r="Q372" i="4"/>
  <c r="R372" i="4" s="1"/>
  <c r="Q368" i="4"/>
  <c r="R368" i="4" s="1"/>
  <c r="Q364" i="4"/>
  <c r="R364" i="4" s="1"/>
  <c r="Q360" i="4"/>
  <c r="R360" i="4" s="1"/>
  <c r="Q356" i="4"/>
  <c r="R356" i="4" s="1"/>
  <c r="Q352" i="4"/>
  <c r="R352" i="4" s="1"/>
  <c r="L348" i="4"/>
  <c r="Q509" i="4"/>
  <c r="R509" i="4" s="1"/>
  <c r="Q505" i="4"/>
  <c r="R505" i="4" s="1"/>
  <c r="Q497" i="4"/>
  <c r="R497" i="4" s="1"/>
  <c r="Q489" i="4"/>
  <c r="R489" i="4" s="1"/>
  <c r="Q481" i="4"/>
  <c r="R481" i="4" s="1"/>
  <c r="Q473" i="4"/>
  <c r="R473" i="4" s="1"/>
  <c r="Q465" i="4"/>
  <c r="R465" i="4" s="1"/>
  <c r="Q457" i="4"/>
  <c r="R457" i="4" s="1"/>
  <c r="Q449" i="4"/>
  <c r="R449" i="4" s="1"/>
  <c r="Q433" i="4"/>
  <c r="R433" i="4" s="1"/>
  <c r="Q421" i="4"/>
  <c r="R421" i="4" s="1"/>
  <c r="Q409" i="4"/>
  <c r="R409" i="4" s="1"/>
  <c r="Q401" i="4"/>
  <c r="R401" i="4" s="1"/>
  <c r="Q385" i="4"/>
  <c r="R385" i="4" s="1"/>
  <c r="Q369" i="4"/>
  <c r="R369" i="4" s="1"/>
  <c r="Q353" i="4"/>
  <c r="R353" i="4" s="1"/>
  <c r="L512" i="4"/>
  <c r="L508" i="4"/>
  <c r="L504" i="4"/>
  <c r="L500" i="4"/>
  <c r="L496" i="4"/>
  <c r="L492" i="4"/>
  <c r="L488" i="4"/>
  <c r="L484" i="4"/>
  <c r="L480" i="4"/>
  <c r="L476" i="4"/>
  <c r="L472" i="4"/>
  <c r="L468" i="4"/>
  <c r="L464" i="4"/>
  <c r="L460" i="4"/>
  <c r="L456" i="4"/>
  <c r="L452" i="4"/>
  <c r="L448" i="4"/>
  <c r="L444" i="4"/>
  <c r="L440" i="4"/>
  <c r="L436" i="4"/>
  <c r="L432" i="4"/>
  <c r="L428" i="4"/>
  <c r="L424" i="4"/>
  <c r="L420" i="4"/>
  <c r="L416" i="4"/>
  <c r="L412" i="4"/>
  <c r="L408" i="4"/>
  <c r="L404" i="4"/>
  <c r="L400" i="4"/>
  <c r="L396" i="4"/>
  <c r="L392" i="4"/>
  <c r="L388" i="4"/>
  <c r="L384" i="4"/>
  <c r="L380" i="4"/>
  <c r="L376" i="4"/>
  <c r="L372" i="4"/>
  <c r="L368" i="4"/>
  <c r="L364" i="4"/>
  <c r="L360" i="4"/>
  <c r="L356" i="4"/>
  <c r="L352" i="4"/>
  <c r="Q513" i="4"/>
  <c r="R513" i="4" s="1"/>
  <c r="Q501" i="4"/>
  <c r="R501" i="4" s="1"/>
  <c r="Q493" i="4"/>
  <c r="R493" i="4" s="1"/>
  <c r="Q485" i="4"/>
  <c r="R485" i="4" s="1"/>
  <c r="Q477" i="4"/>
  <c r="R477" i="4" s="1"/>
  <c r="Q469" i="4"/>
  <c r="R469" i="4" s="1"/>
  <c r="Q461" i="4"/>
  <c r="R461" i="4" s="1"/>
  <c r="Q445" i="4"/>
  <c r="R445" i="4" s="1"/>
  <c r="Q429" i="4"/>
  <c r="R429" i="4" s="1"/>
  <c r="Q413" i="4"/>
  <c r="R413" i="4" s="1"/>
  <c r="Q397" i="4"/>
  <c r="R397" i="4" s="1"/>
  <c r="Q377" i="4"/>
  <c r="R377" i="4" s="1"/>
  <c r="Q361" i="4"/>
  <c r="R361" i="4" s="1"/>
  <c r="E42" i="8"/>
  <c r="I54" i="1" l="1"/>
  <c r="I55" i="1" s="1"/>
  <c r="E21" i="8" s="1"/>
  <c r="E36" i="10" l="1"/>
  <c r="I56" i="1"/>
  <c r="E14" i="8" s="1"/>
  <c r="E29" i="10" s="1"/>
  <c r="J35" i="2" l="1"/>
  <c r="K35" i="2"/>
  <c r="L35" i="2"/>
  <c r="N790" i="1"/>
  <c r="H790" i="1"/>
  <c r="B790" i="1"/>
  <c r="N789" i="1"/>
  <c r="H789" i="1"/>
  <c r="B789" i="1"/>
  <c r="N788" i="1"/>
  <c r="H788" i="1"/>
  <c r="B788" i="1"/>
  <c r="N787" i="1"/>
  <c r="H787" i="1"/>
  <c r="B787" i="1"/>
  <c r="N786" i="1"/>
  <c r="H786" i="1"/>
  <c r="B786" i="1"/>
  <c r="N785" i="1"/>
  <c r="H785" i="1"/>
  <c r="B785" i="1"/>
  <c r="N784" i="1"/>
  <c r="H784" i="1"/>
  <c r="B784" i="1"/>
  <c r="N783" i="1"/>
  <c r="H783" i="1"/>
  <c r="B783" i="1"/>
  <c r="N782" i="1"/>
  <c r="H782" i="1"/>
  <c r="B782" i="1"/>
  <c r="N781" i="1"/>
  <c r="H781" i="1"/>
  <c r="B781" i="1"/>
  <c r="N780" i="1"/>
  <c r="H780" i="1"/>
  <c r="B780" i="1"/>
  <c r="N772" i="1"/>
  <c r="H772" i="1"/>
  <c r="B772" i="1"/>
  <c r="N771" i="1"/>
  <c r="H771" i="1"/>
  <c r="B771" i="1"/>
  <c r="N770" i="1"/>
  <c r="H770" i="1"/>
  <c r="B770" i="1"/>
  <c r="N769" i="1"/>
  <c r="H769" i="1"/>
  <c r="B769" i="1"/>
  <c r="N768" i="1"/>
  <c r="H768" i="1"/>
  <c r="B768" i="1"/>
  <c r="N767" i="1"/>
  <c r="H767" i="1"/>
  <c r="B767" i="1"/>
  <c r="N766" i="1"/>
  <c r="H766" i="1"/>
  <c r="B766" i="1"/>
  <c r="N765" i="1"/>
  <c r="H765" i="1"/>
  <c r="B765" i="1"/>
  <c r="N764" i="1"/>
  <c r="H764" i="1"/>
  <c r="B764" i="1"/>
  <c r="N763" i="1"/>
  <c r="H763" i="1"/>
  <c r="B763" i="1"/>
  <c r="N762" i="1"/>
  <c r="H762" i="1"/>
  <c r="B762" i="1"/>
  <c r="N761" i="1"/>
  <c r="H761" i="1"/>
  <c r="B761" i="1"/>
  <c r="N760" i="1"/>
  <c r="H760" i="1"/>
  <c r="B760" i="1"/>
  <c r="N759" i="1"/>
  <c r="H759" i="1"/>
  <c r="B759" i="1"/>
  <c r="Q801" i="1"/>
  <c r="K801" i="1"/>
  <c r="E801" i="1"/>
  <c r="I35" i="2" l="1"/>
  <c r="N36" i="2"/>
  <c r="O36" i="2" s="1"/>
  <c r="F3" i="2"/>
  <c r="M702" i="1"/>
  <c r="M701" i="1"/>
  <c r="G702" i="1"/>
  <c r="G701" i="1"/>
  <c r="A702" i="1"/>
  <c r="A701" i="1"/>
  <c r="N738" i="1"/>
  <c r="H738" i="1"/>
  <c r="B738" i="1"/>
  <c r="N737" i="1"/>
  <c r="H737" i="1"/>
  <c r="B737" i="1"/>
  <c r="N736" i="1"/>
  <c r="H736" i="1"/>
  <c r="B736" i="1"/>
  <c r="N735" i="1"/>
  <c r="H735" i="1"/>
  <c r="B735" i="1"/>
  <c r="N734" i="1"/>
  <c r="H734" i="1"/>
  <c r="B734" i="1"/>
  <c r="N733" i="1"/>
  <c r="H733" i="1"/>
  <c r="B733" i="1"/>
  <c r="N732" i="1"/>
  <c r="H732" i="1"/>
  <c r="B732" i="1"/>
  <c r="N731" i="1"/>
  <c r="H731" i="1"/>
  <c r="B731" i="1"/>
  <c r="N730" i="1"/>
  <c r="H730" i="1"/>
  <c r="B730" i="1"/>
  <c r="N729" i="1"/>
  <c r="H729" i="1"/>
  <c r="B729" i="1"/>
  <c r="N728" i="1"/>
  <c r="H728" i="1"/>
  <c r="B728" i="1"/>
  <c r="N720" i="1"/>
  <c r="H720" i="1"/>
  <c r="B720" i="1"/>
  <c r="N719" i="1"/>
  <c r="H719" i="1"/>
  <c r="B719" i="1"/>
  <c r="N718" i="1"/>
  <c r="H718" i="1"/>
  <c r="B718" i="1"/>
  <c r="N717" i="1"/>
  <c r="H717" i="1"/>
  <c r="B717" i="1"/>
  <c r="N716" i="1"/>
  <c r="H716" i="1"/>
  <c r="B716" i="1"/>
  <c r="N715" i="1"/>
  <c r="H715" i="1"/>
  <c r="B715" i="1"/>
  <c r="N714" i="1"/>
  <c r="H714" i="1"/>
  <c r="B714" i="1"/>
  <c r="N713" i="1"/>
  <c r="H713" i="1"/>
  <c r="B713" i="1"/>
  <c r="N712" i="1"/>
  <c r="H712" i="1"/>
  <c r="B712" i="1"/>
  <c r="N711" i="1"/>
  <c r="H711" i="1"/>
  <c r="B711" i="1"/>
  <c r="N710" i="1"/>
  <c r="H710" i="1"/>
  <c r="B710" i="1"/>
  <c r="N709" i="1"/>
  <c r="H709" i="1"/>
  <c r="B709" i="1"/>
  <c r="N708" i="1"/>
  <c r="H708" i="1"/>
  <c r="B708" i="1"/>
  <c r="N707" i="1"/>
  <c r="H707" i="1"/>
  <c r="B707" i="1"/>
  <c r="Q749" i="1"/>
  <c r="K749" i="1"/>
  <c r="D702" i="1"/>
  <c r="E749" i="1" s="1"/>
  <c r="M650" i="1"/>
  <c r="M649" i="1"/>
  <c r="G650" i="1"/>
  <c r="G649" i="1"/>
  <c r="A650" i="1"/>
  <c r="A649" i="1"/>
  <c r="N686" i="1"/>
  <c r="H686" i="1"/>
  <c r="B686" i="1"/>
  <c r="N685" i="1"/>
  <c r="H685" i="1"/>
  <c r="B685" i="1"/>
  <c r="N684" i="1"/>
  <c r="H684" i="1"/>
  <c r="B684" i="1"/>
  <c r="N683" i="1"/>
  <c r="H683" i="1"/>
  <c r="B683" i="1"/>
  <c r="N682" i="1"/>
  <c r="H682" i="1"/>
  <c r="B682" i="1"/>
  <c r="N681" i="1"/>
  <c r="H681" i="1"/>
  <c r="B681" i="1"/>
  <c r="N680" i="1"/>
  <c r="H680" i="1"/>
  <c r="B680" i="1"/>
  <c r="N679" i="1"/>
  <c r="H679" i="1"/>
  <c r="B679" i="1"/>
  <c r="N678" i="1"/>
  <c r="H678" i="1"/>
  <c r="B678" i="1"/>
  <c r="N677" i="1"/>
  <c r="H677" i="1"/>
  <c r="B677" i="1"/>
  <c r="N676" i="1"/>
  <c r="H676" i="1"/>
  <c r="B676" i="1"/>
  <c r="N668" i="1"/>
  <c r="H668" i="1"/>
  <c r="B668" i="1"/>
  <c r="N667" i="1"/>
  <c r="H667" i="1"/>
  <c r="B667" i="1"/>
  <c r="N666" i="1"/>
  <c r="H666" i="1"/>
  <c r="B666" i="1"/>
  <c r="N665" i="1"/>
  <c r="H665" i="1"/>
  <c r="B665" i="1"/>
  <c r="N664" i="1"/>
  <c r="H664" i="1"/>
  <c r="B664" i="1"/>
  <c r="N663" i="1"/>
  <c r="H663" i="1"/>
  <c r="B663" i="1"/>
  <c r="N662" i="1"/>
  <c r="H662" i="1"/>
  <c r="B662" i="1"/>
  <c r="N661" i="1"/>
  <c r="H661" i="1"/>
  <c r="B661" i="1"/>
  <c r="N660" i="1"/>
  <c r="H660" i="1"/>
  <c r="B660" i="1"/>
  <c r="N659" i="1"/>
  <c r="H659" i="1"/>
  <c r="B659" i="1"/>
  <c r="N658" i="1"/>
  <c r="H658" i="1"/>
  <c r="B658" i="1"/>
  <c r="N657" i="1"/>
  <c r="H657" i="1"/>
  <c r="B657" i="1"/>
  <c r="N656" i="1"/>
  <c r="H656" i="1"/>
  <c r="B656" i="1"/>
  <c r="N655" i="1"/>
  <c r="H655" i="1"/>
  <c r="B655" i="1"/>
  <c r="P650" i="1"/>
  <c r="Q697" i="1" s="1"/>
  <c r="J650" i="1"/>
  <c r="K697" i="1" s="1"/>
  <c r="D650" i="1"/>
  <c r="E697" i="1" s="1"/>
  <c r="N634" i="1"/>
  <c r="H634" i="1"/>
  <c r="B634" i="1"/>
  <c r="N633" i="1"/>
  <c r="H633" i="1"/>
  <c r="B633" i="1"/>
  <c r="N632" i="1"/>
  <c r="H632" i="1"/>
  <c r="B632" i="1"/>
  <c r="N631" i="1"/>
  <c r="H631" i="1"/>
  <c r="B631" i="1"/>
  <c r="N630" i="1"/>
  <c r="H630" i="1"/>
  <c r="B630" i="1"/>
  <c r="N629" i="1"/>
  <c r="H629" i="1"/>
  <c r="B629" i="1"/>
  <c r="N628" i="1"/>
  <c r="H628" i="1"/>
  <c r="B628" i="1"/>
  <c r="N627" i="1"/>
  <c r="H627" i="1"/>
  <c r="B627" i="1"/>
  <c r="N626" i="1"/>
  <c r="H626" i="1"/>
  <c r="B626" i="1"/>
  <c r="N625" i="1"/>
  <c r="H625" i="1"/>
  <c r="B625" i="1"/>
  <c r="N624" i="1"/>
  <c r="H624" i="1"/>
  <c r="B624" i="1"/>
  <c r="N616" i="1"/>
  <c r="H616" i="1"/>
  <c r="B616" i="1"/>
  <c r="N615" i="1"/>
  <c r="H615" i="1"/>
  <c r="B615" i="1"/>
  <c r="N614" i="1"/>
  <c r="H614" i="1"/>
  <c r="B614" i="1"/>
  <c r="N613" i="1"/>
  <c r="H613" i="1"/>
  <c r="B613" i="1"/>
  <c r="N612" i="1"/>
  <c r="H612" i="1"/>
  <c r="B612" i="1"/>
  <c r="N611" i="1"/>
  <c r="H611" i="1"/>
  <c r="B611" i="1"/>
  <c r="N610" i="1"/>
  <c r="H610" i="1"/>
  <c r="B610" i="1"/>
  <c r="N609" i="1"/>
  <c r="H609" i="1"/>
  <c r="B609" i="1"/>
  <c r="N608" i="1"/>
  <c r="H608" i="1"/>
  <c r="B608" i="1"/>
  <c r="N607" i="1"/>
  <c r="H607" i="1"/>
  <c r="B607" i="1"/>
  <c r="N606" i="1"/>
  <c r="H606" i="1"/>
  <c r="B606" i="1"/>
  <c r="N605" i="1"/>
  <c r="H605" i="1"/>
  <c r="B605" i="1"/>
  <c r="N604" i="1"/>
  <c r="H604" i="1"/>
  <c r="B604" i="1"/>
  <c r="N603" i="1"/>
  <c r="H603" i="1"/>
  <c r="B603" i="1"/>
  <c r="Q645" i="1"/>
  <c r="K645" i="1"/>
  <c r="E645" i="1"/>
  <c r="M546" i="1"/>
  <c r="M545" i="1"/>
  <c r="G546" i="1"/>
  <c r="G545" i="1"/>
  <c r="A546" i="1"/>
  <c r="A545" i="1"/>
  <c r="N582" i="1"/>
  <c r="H582" i="1"/>
  <c r="B582" i="1"/>
  <c r="N581" i="1"/>
  <c r="H581" i="1"/>
  <c r="B581" i="1"/>
  <c r="N580" i="1"/>
  <c r="H580" i="1"/>
  <c r="B580" i="1"/>
  <c r="N579" i="1"/>
  <c r="H579" i="1"/>
  <c r="B579" i="1"/>
  <c r="N578" i="1"/>
  <c r="H578" i="1"/>
  <c r="B578" i="1"/>
  <c r="N577" i="1"/>
  <c r="H577" i="1"/>
  <c r="B577" i="1"/>
  <c r="N576" i="1"/>
  <c r="H576" i="1"/>
  <c r="B576" i="1"/>
  <c r="N575" i="1"/>
  <c r="H575" i="1"/>
  <c r="B575" i="1"/>
  <c r="N574" i="1"/>
  <c r="H574" i="1"/>
  <c r="B574" i="1"/>
  <c r="N573" i="1"/>
  <c r="H573" i="1"/>
  <c r="B573" i="1"/>
  <c r="N572" i="1"/>
  <c r="H572" i="1"/>
  <c r="B572" i="1"/>
  <c r="N564" i="1"/>
  <c r="H564" i="1"/>
  <c r="B564" i="1"/>
  <c r="N563" i="1"/>
  <c r="H563" i="1"/>
  <c r="B563" i="1"/>
  <c r="N562" i="1"/>
  <c r="H562" i="1"/>
  <c r="B562" i="1"/>
  <c r="N561" i="1"/>
  <c r="H561" i="1"/>
  <c r="B561" i="1"/>
  <c r="N560" i="1"/>
  <c r="H560" i="1"/>
  <c r="B560" i="1"/>
  <c r="N559" i="1"/>
  <c r="H559" i="1"/>
  <c r="B559" i="1"/>
  <c r="N558" i="1"/>
  <c r="H558" i="1"/>
  <c r="B558" i="1"/>
  <c r="N557" i="1"/>
  <c r="H557" i="1"/>
  <c r="B557" i="1"/>
  <c r="N556" i="1"/>
  <c r="H556" i="1"/>
  <c r="B556" i="1"/>
  <c r="N555" i="1"/>
  <c r="H555" i="1"/>
  <c r="B555" i="1"/>
  <c r="N554" i="1"/>
  <c r="H554" i="1"/>
  <c r="B554" i="1"/>
  <c r="N553" i="1"/>
  <c r="H553" i="1"/>
  <c r="B553" i="1"/>
  <c r="N552" i="1"/>
  <c r="H552" i="1"/>
  <c r="B552" i="1"/>
  <c r="N551" i="1"/>
  <c r="H551" i="1"/>
  <c r="B551" i="1"/>
  <c r="Q593" i="1"/>
  <c r="K593" i="1"/>
  <c r="E593" i="1"/>
  <c r="M494" i="1"/>
  <c r="M493" i="1"/>
  <c r="G494" i="1"/>
  <c r="G493" i="1"/>
  <c r="A494" i="1"/>
  <c r="A493" i="1"/>
  <c r="N530" i="1"/>
  <c r="H530" i="1"/>
  <c r="B530" i="1"/>
  <c r="N529" i="1"/>
  <c r="H529" i="1"/>
  <c r="B529" i="1"/>
  <c r="N528" i="1"/>
  <c r="H528" i="1"/>
  <c r="B528" i="1"/>
  <c r="N527" i="1"/>
  <c r="H527" i="1"/>
  <c r="B527" i="1"/>
  <c r="N526" i="1"/>
  <c r="H526" i="1"/>
  <c r="B526" i="1"/>
  <c r="N525" i="1"/>
  <c r="H525" i="1"/>
  <c r="B525" i="1"/>
  <c r="N524" i="1"/>
  <c r="H524" i="1"/>
  <c r="B524" i="1"/>
  <c r="N523" i="1"/>
  <c r="H523" i="1"/>
  <c r="B523" i="1"/>
  <c r="N522" i="1"/>
  <c r="H522" i="1"/>
  <c r="B522" i="1"/>
  <c r="N521" i="1"/>
  <c r="H521" i="1"/>
  <c r="B521" i="1"/>
  <c r="N520" i="1"/>
  <c r="H520" i="1"/>
  <c r="B520" i="1"/>
  <c r="N512" i="1"/>
  <c r="H512" i="1"/>
  <c r="B512" i="1"/>
  <c r="N511" i="1"/>
  <c r="H511" i="1"/>
  <c r="B511" i="1"/>
  <c r="N510" i="1"/>
  <c r="H510" i="1"/>
  <c r="B510" i="1"/>
  <c r="N509" i="1"/>
  <c r="H509" i="1"/>
  <c r="B509" i="1"/>
  <c r="N508" i="1"/>
  <c r="H508" i="1"/>
  <c r="B508" i="1"/>
  <c r="N507" i="1"/>
  <c r="H507" i="1"/>
  <c r="B507" i="1"/>
  <c r="N506" i="1"/>
  <c r="H506" i="1"/>
  <c r="B506" i="1"/>
  <c r="N505" i="1"/>
  <c r="H505" i="1"/>
  <c r="B505" i="1"/>
  <c r="N504" i="1"/>
  <c r="H504" i="1"/>
  <c r="B504" i="1"/>
  <c r="N503" i="1"/>
  <c r="H503" i="1"/>
  <c r="B503" i="1"/>
  <c r="N502" i="1"/>
  <c r="H502" i="1"/>
  <c r="B502" i="1"/>
  <c r="N501" i="1"/>
  <c r="H501" i="1"/>
  <c r="B501" i="1"/>
  <c r="N500" i="1"/>
  <c r="H500" i="1"/>
  <c r="B500" i="1"/>
  <c r="N499" i="1"/>
  <c r="H499" i="1"/>
  <c r="B499" i="1"/>
  <c r="Q541" i="1"/>
  <c r="K541" i="1"/>
  <c r="E541" i="1"/>
  <c r="M442" i="1"/>
  <c r="M441" i="1"/>
  <c r="G442" i="1"/>
  <c r="G441" i="1"/>
  <c r="A442" i="1"/>
  <c r="A441" i="1"/>
  <c r="N478" i="1"/>
  <c r="H478" i="1"/>
  <c r="B478" i="1"/>
  <c r="N477" i="1"/>
  <c r="H477" i="1"/>
  <c r="B477" i="1"/>
  <c r="N476" i="1"/>
  <c r="H476" i="1"/>
  <c r="B476" i="1"/>
  <c r="N475" i="1"/>
  <c r="H475" i="1"/>
  <c r="B475" i="1"/>
  <c r="N474" i="1"/>
  <c r="H474" i="1"/>
  <c r="B474" i="1"/>
  <c r="N473" i="1"/>
  <c r="H473" i="1"/>
  <c r="B473" i="1"/>
  <c r="N472" i="1"/>
  <c r="H472" i="1"/>
  <c r="B472" i="1"/>
  <c r="N471" i="1"/>
  <c r="H471" i="1"/>
  <c r="B471" i="1"/>
  <c r="N470" i="1"/>
  <c r="H470" i="1"/>
  <c r="B470" i="1"/>
  <c r="N469" i="1"/>
  <c r="H469" i="1"/>
  <c r="B469" i="1"/>
  <c r="N468" i="1"/>
  <c r="H468" i="1"/>
  <c r="B468" i="1"/>
  <c r="N460" i="1"/>
  <c r="H460" i="1"/>
  <c r="B460" i="1"/>
  <c r="N459" i="1"/>
  <c r="H459" i="1"/>
  <c r="B459" i="1"/>
  <c r="N458" i="1"/>
  <c r="H458" i="1"/>
  <c r="B458" i="1"/>
  <c r="N457" i="1"/>
  <c r="H457" i="1"/>
  <c r="B457" i="1"/>
  <c r="N456" i="1"/>
  <c r="H456" i="1"/>
  <c r="B456" i="1"/>
  <c r="N455" i="1"/>
  <c r="H455" i="1"/>
  <c r="B455" i="1"/>
  <c r="N454" i="1"/>
  <c r="H454" i="1"/>
  <c r="B454" i="1"/>
  <c r="N453" i="1"/>
  <c r="H453" i="1"/>
  <c r="B453" i="1"/>
  <c r="N452" i="1"/>
  <c r="H452" i="1"/>
  <c r="B452" i="1"/>
  <c r="N451" i="1"/>
  <c r="H451" i="1"/>
  <c r="B451" i="1"/>
  <c r="N450" i="1"/>
  <c r="H450" i="1"/>
  <c r="B450" i="1"/>
  <c r="N449" i="1"/>
  <c r="H449" i="1"/>
  <c r="B449" i="1"/>
  <c r="N448" i="1"/>
  <c r="H448" i="1"/>
  <c r="B448" i="1"/>
  <c r="N447" i="1"/>
  <c r="H447" i="1"/>
  <c r="B447" i="1"/>
  <c r="Q489" i="1"/>
  <c r="K489" i="1"/>
  <c r="E489" i="1"/>
  <c r="M390" i="1"/>
  <c r="M389" i="1"/>
  <c r="G390" i="1"/>
  <c r="G389" i="1"/>
  <c r="A389" i="1"/>
  <c r="A390" i="1"/>
  <c r="N426" i="1"/>
  <c r="H426" i="1"/>
  <c r="B426" i="1"/>
  <c r="N425" i="1"/>
  <c r="H425" i="1"/>
  <c r="B425" i="1"/>
  <c r="N424" i="1"/>
  <c r="H424" i="1"/>
  <c r="B424" i="1"/>
  <c r="N423" i="1"/>
  <c r="H423" i="1"/>
  <c r="B423" i="1"/>
  <c r="N422" i="1"/>
  <c r="H422" i="1"/>
  <c r="B422" i="1"/>
  <c r="N421" i="1"/>
  <c r="H421" i="1"/>
  <c r="B421" i="1"/>
  <c r="N420" i="1"/>
  <c r="H420" i="1"/>
  <c r="B420" i="1"/>
  <c r="N419" i="1"/>
  <c r="H419" i="1"/>
  <c r="B419" i="1"/>
  <c r="N418" i="1"/>
  <c r="H418" i="1"/>
  <c r="B418" i="1"/>
  <c r="N417" i="1"/>
  <c r="H417" i="1"/>
  <c r="B417" i="1"/>
  <c r="N416" i="1"/>
  <c r="H416" i="1"/>
  <c r="B416" i="1"/>
  <c r="N408" i="1"/>
  <c r="H408" i="1"/>
  <c r="B408" i="1"/>
  <c r="N407" i="1"/>
  <c r="H407" i="1"/>
  <c r="B407" i="1"/>
  <c r="N406" i="1"/>
  <c r="H406" i="1"/>
  <c r="B406" i="1"/>
  <c r="N405" i="1"/>
  <c r="H405" i="1"/>
  <c r="B405" i="1"/>
  <c r="N404" i="1"/>
  <c r="H404" i="1"/>
  <c r="B404" i="1"/>
  <c r="N403" i="1"/>
  <c r="H403" i="1"/>
  <c r="B403" i="1"/>
  <c r="N402" i="1"/>
  <c r="H402" i="1"/>
  <c r="B402" i="1"/>
  <c r="N401" i="1"/>
  <c r="H401" i="1"/>
  <c r="B401" i="1"/>
  <c r="N400" i="1"/>
  <c r="H400" i="1"/>
  <c r="B400" i="1"/>
  <c r="N399" i="1"/>
  <c r="H399" i="1"/>
  <c r="B399" i="1"/>
  <c r="N398" i="1"/>
  <c r="H398" i="1"/>
  <c r="B398" i="1"/>
  <c r="N397" i="1"/>
  <c r="H397" i="1"/>
  <c r="B397" i="1"/>
  <c r="N396" i="1"/>
  <c r="H396" i="1"/>
  <c r="B396" i="1"/>
  <c r="N395" i="1"/>
  <c r="H395" i="1"/>
  <c r="B395" i="1"/>
  <c r="Q437" i="1"/>
  <c r="K437" i="1"/>
  <c r="E437" i="1"/>
  <c r="M338" i="1"/>
  <c r="M337" i="1"/>
  <c r="G338" i="1"/>
  <c r="G337" i="1"/>
  <c r="A338" i="1"/>
  <c r="A337" i="1"/>
  <c r="M286" i="1"/>
  <c r="M285" i="1"/>
  <c r="G286" i="1"/>
  <c r="G285" i="1"/>
  <c r="A285" i="1"/>
  <c r="G234" i="1"/>
  <c r="A234" i="1"/>
  <c r="G233" i="1"/>
  <c r="A233" i="1"/>
  <c r="M181" i="1"/>
  <c r="G181" i="1"/>
  <c r="G182" i="1"/>
  <c r="M182" i="1"/>
  <c r="A181" i="1"/>
  <c r="N374" i="1"/>
  <c r="H374" i="1"/>
  <c r="B374" i="1"/>
  <c r="N373" i="1"/>
  <c r="H373" i="1"/>
  <c r="B373" i="1"/>
  <c r="N372" i="1"/>
  <c r="H372" i="1"/>
  <c r="B372" i="1"/>
  <c r="N371" i="1"/>
  <c r="H371" i="1"/>
  <c r="B371" i="1"/>
  <c r="N370" i="1"/>
  <c r="H370" i="1"/>
  <c r="B370" i="1"/>
  <c r="N369" i="1"/>
  <c r="H369" i="1"/>
  <c r="B369" i="1"/>
  <c r="N368" i="1"/>
  <c r="H368" i="1"/>
  <c r="B368" i="1"/>
  <c r="N367" i="1"/>
  <c r="H367" i="1"/>
  <c r="B367" i="1"/>
  <c r="N366" i="1"/>
  <c r="H366" i="1"/>
  <c r="B366" i="1"/>
  <c r="N365" i="1"/>
  <c r="H365" i="1"/>
  <c r="B365" i="1"/>
  <c r="N356" i="1"/>
  <c r="H356" i="1"/>
  <c r="B356" i="1"/>
  <c r="N355" i="1"/>
  <c r="H355" i="1"/>
  <c r="B355" i="1"/>
  <c r="N354" i="1"/>
  <c r="H354" i="1"/>
  <c r="B354" i="1"/>
  <c r="N353" i="1"/>
  <c r="H353" i="1"/>
  <c r="B353" i="1"/>
  <c r="N352" i="1"/>
  <c r="H352" i="1"/>
  <c r="B352" i="1"/>
  <c r="N351" i="1"/>
  <c r="H351" i="1"/>
  <c r="B351" i="1"/>
  <c r="N350" i="1"/>
  <c r="H350" i="1"/>
  <c r="B350" i="1"/>
  <c r="N349" i="1"/>
  <c r="H349" i="1"/>
  <c r="B349" i="1"/>
  <c r="N348" i="1"/>
  <c r="H348" i="1"/>
  <c r="B348" i="1"/>
  <c r="N347" i="1"/>
  <c r="H347" i="1"/>
  <c r="B347" i="1"/>
  <c r="N346" i="1"/>
  <c r="H346" i="1"/>
  <c r="B346" i="1"/>
  <c r="N345" i="1"/>
  <c r="H345" i="1"/>
  <c r="B345" i="1"/>
  <c r="N344" i="1"/>
  <c r="H344" i="1"/>
  <c r="B344" i="1"/>
  <c r="N343" i="1"/>
  <c r="H343" i="1"/>
  <c r="B343" i="1"/>
  <c r="Q385" i="1"/>
  <c r="K385" i="1"/>
  <c r="E385" i="1"/>
  <c r="N322" i="1"/>
  <c r="N321" i="1"/>
  <c r="N320" i="1"/>
  <c r="N319" i="1"/>
  <c r="N318" i="1"/>
  <c r="N317" i="1"/>
  <c r="N316" i="1"/>
  <c r="N315" i="1"/>
  <c r="N314" i="1"/>
  <c r="N313" i="1"/>
  <c r="N312" i="1"/>
  <c r="N304" i="1"/>
  <c r="N303" i="1"/>
  <c r="N302" i="1"/>
  <c r="N301" i="1"/>
  <c r="N300" i="1"/>
  <c r="N299" i="1"/>
  <c r="N298" i="1"/>
  <c r="N297" i="1"/>
  <c r="N296" i="1"/>
  <c r="N295" i="1"/>
  <c r="N294" i="1"/>
  <c r="N293" i="1"/>
  <c r="N292" i="1"/>
  <c r="N291" i="1"/>
  <c r="Q333" i="1"/>
  <c r="H322" i="1"/>
  <c r="H321" i="1"/>
  <c r="H320" i="1"/>
  <c r="H319" i="1"/>
  <c r="H318" i="1"/>
  <c r="H317" i="1"/>
  <c r="H316" i="1"/>
  <c r="H315" i="1"/>
  <c r="H314" i="1"/>
  <c r="H313" i="1"/>
  <c r="H312" i="1"/>
  <c r="H304" i="1"/>
  <c r="H303" i="1"/>
  <c r="H302" i="1"/>
  <c r="H301" i="1"/>
  <c r="H300" i="1"/>
  <c r="H299" i="1"/>
  <c r="H298" i="1"/>
  <c r="H297" i="1"/>
  <c r="H296" i="1"/>
  <c r="H295" i="1"/>
  <c r="H294" i="1"/>
  <c r="H293" i="1"/>
  <c r="H292" i="1"/>
  <c r="H291" i="1"/>
  <c r="K333" i="1"/>
  <c r="B322" i="1"/>
  <c r="H270" i="1"/>
  <c r="B270" i="1"/>
  <c r="B321" i="1"/>
  <c r="H269" i="1"/>
  <c r="B269" i="1"/>
  <c r="B320" i="1"/>
  <c r="H268" i="1"/>
  <c r="B268" i="1"/>
  <c r="B319" i="1"/>
  <c r="H267" i="1"/>
  <c r="B267" i="1"/>
  <c r="B318" i="1"/>
  <c r="H266" i="1"/>
  <c r="B266" i="1"/>
  <c r="B317" i="1"/>
  <c r="H265" i="1"/>
  <c r="B265" i="1"/>
  <c r="B316" i="1"/>
  <c r="H264" i="1"/>
  <c r="B264" i="1"/>
  <c r="B315" i="1"/>
  <c r="H263" i="1"/>
  <c r="B263" i="1"/>
  <c r="B314" i="1"/>
  <c r="H262" i="1"/>
  <c r="B262" i="1"/>
  <c r="B313" i="1"/>
  <c r="H261" i="1"/>
  <c r="B261" i="1"/>
  <c r="B312" i="1"/>
  <c r="H260" i="1"/>
  <c r="B260" i="1"/>
  <c r="B304" i="1"/>
  <c r="H252" i="1"/>
  <c r="B252" i="1"/>
  <c r="B303" i="1"/>
  <c r="H251" i="1"/>
  <c r="B251" i="1"/>
  <c r="B302" i="1"/>
  <c r="H250" i="1"/>
  <c r="B250" i="1"/>
  <c r="B301" i="1"/>
  <c r="H249" i="1"/>
  <c r="B249" i="1"/>
  <c r="B300" i="1"/>
  <c r="H248" i="1"/>
  <c r="B248" i="1"/>
  <c r="B299" i="1"/>
  <c r="H247" i="1"/>
  <c r="B247" i="1"/>
  <c r="B298" i="1"/>
  <c r="H246" i="1"/>
  <c r="B246" i="1"/>
  <c r="B297" i="1"/>
  <c r="H245" i="1"/>
  <c r="B245" i="1"/>
  <c r="B296" i="1"/>
  <c r="H244" i="1"/>
  <c r="B244" i="1"/>
  <c r="B295" i="1"/>
  <c r="H243" i="1"/>
  <c r="B243" i="1"/>
  <c r="B294" i="1"/>
  <c r="H242" i="1"/>
  <c r="B242" i="1"/>
  <c r="B293" i="1"/>
  <c r="H241" i="1"/>
  <c r="B241" i="1"/>
  <c r="B292" i="1"/>
  <c r="H240" i="1"/>
  <c r="B240" i="1"/>
  <c r="B291" i="1"/>
  <c r="H239" i="1"/>
  <c r="B239" i="1"/>
  <c r="E333" i="1"/>
  <c r="K281" i="1"/>
  <c r="E281" i="1"/>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2" i="2"/>
  <c r="L34" i="2"/>
  <c r="J34" i="2"/>
  <c r="L33" i="2"/>
  <c r="J33" i="2"/>
  <c r="L32" i="2"/>
  <c r="J32" i="2"/>
  <c r="L31" i="2"/>
  <c r="J31" i="2"/>
  <c r="L30" i="2"/>
  <c r="J30" i="2"/>
  <c r="L29" i="2"/>
  <c r="J29" i="2"/>
  <c r="L28" i="2"/>
  <c r="J28" i="2"/>
  <c r="L27" i="2"/>
  <c r="J27" i="2"/>
  <c r="I27" i="2" s="1"/>
  <c r="L26" i="2"/>
  <c r="J26" i="2"/>
  <c r="L25" i="2"/>
  <c r="J25" i="2"/>
  <c r="L24" i="2"/>
  <c r="J24" i="2"/>
  <c r="L23" i="2"/>
  <c r="J23" i="2"/>
  <c r="L22" i="2"/>
  <c r="J22" i="2"/>
  <c r="L21" i="2"/>
  <c r="J21" i="2"/>
  <c r="L20" i="2"/>
  <c r="J20" i="2"/>
  <c r="L19" i="2"/>
  <c r="J19" i="2"/>
  <c r="I19" i="2" s="1"/>
  <c r="L18" i="2"/>
  <c r="J18" i="2"/>
  <c r="I18" i="2" s="1"/>
  <c r="L17" i="2"/>
  <c r="J17" i="2"/>
  <c r="L16" i="2"/>
  <c r="J16" i="2"/>
  <c r="I16" i="2" s="1"/>
  <c r="L15" i="2"/>
  <c r="J15" i="2"/>
  <c r="I15" i="2" s="1"/>
  <c r="L14" i="2"/>
  <c r="J14" i="2"/>
  <c r="I14" i="2" s="1"/>
  <c r="L13" i="2"/>
  <c r="J13" i="2"/>
  <c r="L12" i="2"/>
  <c r="J12" i="2"/>
  <c r="L11" i="2"/>
  <c r="J11" i="2"/>
  <c r="I11" i="2" s="1"/>
  <c r="L10" i="2"/>
  <c r="J10" i="2"/>
  <c r="I10" i="2" s="1"/>
  <c r="L9" i="2"/>
  <c r="J9" i="2"/>
  <c r="L8" i="2"/>
  <c r="J8" i="2"/>
  <c r="I8" i="2" s="1"/>
  <c r="L7" i="2"/>
  <c r="J7" i="2"/>
  <c r="I7" i="2" s="1"/>
  <c r="L6" i="2"/>
  <c r="J6" i="2"/>
  <c r="I6" i="2" s="1"/>
  <c r="L5" i="2"/>
  <c r="J5" i="2"/>
  <c r="L4" i="2"/>
  <c r="J4" i="2"/>
  <c r="L3" i="2"/>
  <c r="J3" i="2"/>
  <c r="I3" i="2" s="1"/>
  <c r="L2" i="2"/>
  <c r="J2" i="2"/>
  <c r="Q229" i="1"/>
  <c r="K229" i="1"/>
  <c r="N218" i="1"/>
  <c r="N217" i="1"/>
  <c r="N216" i="1"/>
  <c r="N215" i="1"/>
  <c r="N214" i="1"/>
  <c r="N213" i="1"/>
  <c r="N212" i="1"/>
  <c r="N211" i="1"/>
  <c r="N210" i="1"/>
  <c r="N209" i="1"/>
  <c r="N208" i="1"/>
  <c r="N200" i="1"/>
  <c r="N199" i="1"/>
  <c r="N198" i="1"/>
  <c r="N197" i="1"/>
  <c r="N196" i="1"/>
  <c r="N195" i="1"/>
  <c r="N194" i="1"/>
  <c r="N193" i="1"/>
  <c r="N192" i="1"/>
  <c r="N191" i="1"/>
  <c r="N190" i="1"/>
  <c r="N189" i="1"/>
  <c r="N188" i="1"/>
  <c r="N187" i="1"/>
  <c r="H218" i="1"/>
  <c r="H200" i="1"/>
  <c r="H199" i="1"/>
  <c r="H198" i="1"/>
  <c r="H197" i="1"/>
  <c r="H196" i="1"/>
  <c r="H195" i="1"/>
  <c r="H194" i="1"/>
  <c r="H193" i="1"/>
  <c r="H192" i="1"/>
  <c r="H191" i="1"/>
  <c r="H190" i="1"/>
  <c r="H189" i="1"/>
  <c r="H188" i="1"/>
  <c r="H187" i="1"/>
  <c r="E229" i="1"/>
  <c r="D112" i="2"/>
  <c r="D111" i="2"/>
  <c r="C111" i="2"/>
  <c r="D110" i="2"/>
  <c r="C110" i="2"/>
  <c r="D109" i="2"/>
  <c r="C109" i="2"/>
  <c r="D108" i="2"/>
  <c r="C108" i="2"/>
  <c r="D107" i="2"/>
  <c r="C107" i="2"/>
  <c r="D106" i="2"/>
  <c r="C106" i="2"/>
  <c r="D105" i="2"/>
  <c r="C105" i="2"/>
  <c r="D104" i="2"/>
  <c r="C104" i="2"/>
  <c r="D103" i="2"/>
  <c r="C103" i="2"/>
  <c r="D102" i="2"/>
  <c r="C102" i="2"/>
  <c r="D101" i="2"/>
  <c r="C101" i="2"/>
  <c r="D100" i="2"/>
  <c r="C100" i="2"/>
  <c r="D99" i="2"/>
  <c r="C99" i="2"/>
  <c r="D98" i="2"/>
  <c r="C98" i="2"/>
  <c r="D97" i="2"/>
  <c r="C97" i="2"/>
  <c r="D96" i="2"/>
  <c r="C96" i="2"/>
  <c r="D95" i="2"/>
  <c r="C95" i="2"/>
  <c r="D94" i="2"/>
  <c r="C94" i="2"/>
  <c r="D93" i="2"/>
  <c r="C93" i="2"/>
  <c r="D92" i="2"/>
  <c r="C92" i="2"/>
  <c r="D91" i="2"/>
  <c r="C91" i="2"/>
  <c r="D90" i="2"/>
  <c r="C90" i="2"/>
  <c r="D89" i="2"/>
  <c r="C89" i="2"/>
  <c r="D88" i="2"/>
  <c r="C88" i="2"/>
  <c r="D87" i="2"/>
  <c r="C87" i="2"/>
  <c r="D86" i="2"/>
  <c r="C86" i="2"/>
  <c r="D85" i="2"/>
  <c r="C85" i="2"/>
  <c r="D84" i="2"/>
  <c r="C84" i="2"/>
  <c r="D83" i="2"/>
  <c r="C83" i="2"/>
  <c r="D82" i="2"/>
  <c r="C82" i="2"/>
  <c r="D81" i="2"/>
  <c r="C81" i="2"/>
  <c r="D80" i="2"/>
  <c r="C80" i="2"/>
  <c r="D79" i="2"/>
  <c r="C79" i="2"/>
  <c r="D78" i="2"/>
  <c r="C78" i="2"/>
  <c r="D77" i="2"/>
  <c r="C77" i="2"/>
  <c r="D76" i="2"/>
  <c r="C76" i="2"/>
  <c r="D75" i="2"/>
  <c r="C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56" i="2"/>
  <c r="C56" i="2"/>
  <c r="D55" i="2"/>
  <c r="C55" i="2"/>
  <c r="D54" i="2"/>
  <c r="C54" i="2"/>
  <c r="D53" i="2"/>
  <c r="C53" i="2"/>
  <c r="D52" i="2"/>
  <c r="C52" i="2"/>
  <c r="D51" i="2"/>
  <c r="C51" i="2"/>
  <c r="D50" i="2"/>
  <c r="C50"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B18" i="2"/>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S176" i="4" l="1"/>
  <c r="U62" i="4"/>
  <c r="S6" i="4"/>
  <c r="S8" i="4"/>
  <c r="S16" i="4"/>
  <c r="S4" i="4"/>
  <c r="U102" i="4"/>
  <c r="U21" i="4"/>
  <c r="U92" i="4"/>
  <c r="U38" i="4"/>
  <c r="U108" i="4"/>
  <c r="U27" i="4"/>
  <c r="S26" i="4"/>
  <c r="U44" i="4"/>
  <c r="S53" i="4"/>
  <c r="S24" i="4"/>
  <c r="U94" i="4"/>
  <c r="U74" i="4"/>
  <c r="U50" i="4"/>
  <c r="U70" i="4"/>
  <c r="S30" i="4"/>
  <c r="U15" i="4"/>
  <c r="S22" i="4"/>
  <c r="U9" i="4"/>
  <c r="S37" i="4"/>
  <c r="U54" i="4"/>
  <c r="S41" i="4"/>
  <c r="S47" i="4"/>
  <c r="U35" i="4"/>
  <c r="U225" i="4"/>
  <c r="S20" i="4"/>
  <c r="U58" i="4"/>
  <c r="U33" i="4"/>
  <c r="U46" i="4"/>
  <c r="U17" i="4"/>
  <c r="U29" i="4"/>
  <c r="S18" i="4"/>
  <c r="U100" i="4"/>
  <c r="U7" i="4"/>
  <c r="U36" i="4"/>
  <c r="S39" i="4"/>
  <c r="S32" i="4"/>
  <c r="U19" i="4"/>
  <c r="U104" i="4"/>
  <c r="U5" i="4"/>
  <c r="U25" i="4"/>
  <c r="U90" i="4"/>
  <c r="U23" i="4"/>
  <c r="S114" i="4"/>
  <c r="U40" i="4"/>
  <c r="U98" i="4"/>
  <c r="S45" i="4"/>
  <c r="U11" i="4"/>
  <c r="U110" i="4"/>
  <c r="U31" i="4"/>
  <c r="S43" i="4"/>
  <c r="U106" i="4"/>
  <c r="U13" i="4"/>
  <c r="S10" i="4"/>
  <c r="U96" i="4"/>
  <c r="S14" i="4"/>
  <c r="U112" i="4"/>
  <c r="S12" i="4"/>
  <c r="U42" i="4"/>
  <c r="S34" i="4"/>
  <c r="U66" i="4"/>
  <c r="S28" i="4"/>
  <c r="U249" i="4"/>
  <c r="S174" i="4"/>
  <c r="S82" i="4"/>
  <c r="S136" i="4"/>
  <c r="S295" i="4"/>
  <c r="U255" i="4"/>
  <c r="U300" i="4"/>
  <c r="U321" i="4"/>
  <c r="U146" i="4"/>
  <c r="U88" i="4"/>
  <c r="U256" i="4"/>
  <c r="U298" i="4"/>
  <c r="U215" i="4"/>
  <c r="S31" i="4"/>
  <c r="U330" i="4"/>
  <c r="S316" i="4"/>
  <c r="S74" i="4"/>
  <c r="U126" i="4"/>
  <c r="S166" i="4"/>
  <c r="S83" i="4"/>
  <c r="S133" i="4"/>
  <c r="U210" i="4"/>
  <c r="U241" i="4"/>
  <c r="U174" i="4"/>
  <c r="U228" i="4"/>
  <c r="U179" i="4"/>
  <c r="S270" i="4"/>
  <c r="U76" i="4"/>
  <c r="S70" i="4"/>
  <c r="S93" i="4"/>
  <c r="S171" i="4"/>
  <c r="S257" i="4"/>
  <c r="S300" i="4"/>
  <c r="U4" i="4"/>
  <c r="S311" i="4"/>
  <c r="U312" i="4"/>
  <c r="U287" i="4"/>
  <c r="S241" i="4"/>
  <c r="S149" i="4"/>
  <c r="U310" i="4"/>
  <c r="S322" i="4"/>
  <c r="S48" i="4"/>
  <c r="S292" i="4"/>
  <c r="U134" i="4"/>
  <c r="S219" i="4"/>
  <c r="S105" i="4"/>
  <c r="S13" i="4"/>
  <c r="S132" i="4"/>
  <c r="U302" i="4"/>
  <c r="S140" i="4"/>
  <c r="U147" i="4"/>
  <c r="U209" i="4"/>
  <c r="U125" i="4"/>
  <c r="S209" i="4"/>
  <c r="U72" i="4"/>
  <c r="U238" i="4"/>
  <c r="U307" i="4"/>
  <c r="U180" i="4"/>
  <c r="S104" i="4"/>
  <c r="U237" i="4"/>
  <c r="S58" i="4"/>
  <c r="U224" i="4"/>
  <c r="S240" i="4"/>
  <c r="S287" i="4"/>
  <c r="U119" i="4"/>
  <c r="U165" i="4"/>
  <c r="S17" i="4"/>
  <c r="U56" i="4"/>
  <c r="S231" i="4"/>
  <c r="S11" i="4"/>
  <c r="U150" i="4"/>
  <c r="S188" i="4"/>
  <c r="S237" i="4"/>
  <c r="U282" i="4"/>
  <c r="U32" i="4"/>
  <c r="U85" i="4"/>
  <c r="S331" i="4"/>
  <c r="U284" i="4"/>
  <c r="U219" i="4"/>
  <c r="S274" i="4"/>
  <c r="U131" i="4"/>
  <c r="S118" i="4"/>
  <c r="U217" i="4"/>
  <c r="U167" i="4"/>
  <c r="S303" i="4"/>
  <c r="S159" i="4"/>
  <c r="U144" i="4"/>
  <c r="S199" i="4"/>
  <c r="S288" i="4"/>
  <c r="S284" i="4"/>
  <c r="U103" i="4"/>
  <c r="S66" i="4"/>
  <c r="S312" i="4"/>
  <c r="U306" i="4"/>
  <c r="S164" i="4"/>
  <c r="U193" i="4"/>
  <c r="S286" i="4"/>
  <c r="S218" i="4"/>
  <c r="U267" i="4"/>
  <c r="U277" i="4"/>
  <c r="S309" i="4"/>
  <c r="U111" i="4"/>
  <c r="U296" i="4"/>
  <c r="S21" i="4"/>
  <c r="S265" i="4"/>
  <c r="S77" i="4"/>
  <c r="S88" i="4"/>
  <c r="S192" i="4"/>
  <c r="U208" i="4"/>
  <c r="S115" i="4"/>
  <c r="U191" i="4"/>
  <c r="S264" i="4"/>
  <c r="U133" i="4"/>
  <c r="S214" i="4"/>
  <c r="S25" i="4"/>
  <c r="S228" i="4"/>
  <c r="U195" i="4"/>
  <c r="S183" i="4"/>
  <c r="S135" i="4"/>
  <c r="S246" i="4"/>
  <c r="S90" i="4"/>
  <c r="S313" i="4"/>
  <c r="S98" i="4"/>
  <c r="S236" i="4"/>
  <c r="U274" i="4"/>
  <c r="U183" i="4"/>
  <c r="U516" i="4"/>
  <c r="U132" i="4"/>
  <c r="U171" i="4"/>
  <c r="S323" i="4"/>
  <c r="S89" i="4"/>
  <c r="S71" i="4"/>
  <c r="U6" i="4"/>
  <c r="U266" i="4"/>
  <c r="S117" i="4"/>
  <c r="S263" i="4"/>
  <c r="U156" i="4"/>
  <c r="S317" i="4"/>
  <c r="U78" i="4"/>
  <c r="S110" i="4"/>
  <c r="S131" i="4"/>
  <c r="U207" i="4"/>
  <c r="S242" i="4"/>
  <c r="S269" i="4"/>
  <c r="U109" i="4"/>
  <c r="S119" i="4"/>
  <c r="U10" i="4"/>
  <c r="S158" i="4"/>
  <c r="S196" i="4"/>
  <c r="U145" i="4"/>
  <c r="S200" i="4"/>
  <c r="U86" i="4"/>
  <c r="U137" i="4"/>
  <c r="S294" i="4"/>
  <c r="S52" i="4"/>
  <c r="S314" i="4"/>
  <c r="S216" i="4"/>
  <c r="S180" i="4"/>
  <c r="S289" i="4"/>
  <c r="U187" i="4"/>
  <c r="U245" i="4"/>
  <c r="U61" i="4"/>
  <c r="U37" i="4"/>
  <c r="U14" i="4"/>
  <c r="U233" i="4"/>
  <c r="S206" i="4"/>
  <c r="S9" i="4"/>
  <c r="U101" i="4"/>
  <c r="S175" i="4"/>
  <c r="S197" i="4"/>
  <c r="U136" i="4"/>
  <c r="U205" i="4"/>
  <c r="U20" i="4"/>
  <c r="U59" i="4"/>
  <c r="S320" i="4"/>
  <c r="S318" i="4"/>
  <c r="S186" i="4"/>
  <c r="S220" i="4"/>
  <c r="U157" i="4"/>
  <c r="U118" i="4"/>
  <c r="U305" i="4"/>
  <c r="S157" i="4"/>
  <c r="S178" i="4"/>
  <c r="S92" i="4"/>
  <c r="S203" i="4"/>
  <c r="U151" i="4"/>
  <c r="S208" i="4"/>
  <c r="S306" i="4"/>
  <c r="U83" i="4"/>
  <c r="S225" i="4"/>
  <c r="U117" i="4"/>
  <c r="S212" i="4"/>
  <c r="S60" i="4"/>
  <c r="S142" i="4"/>
  <c r="U127" i="4"/>
  <c r="S217" i="4"/>
  <c r="U200" i="4"/>
  <c r="U60" i="4"/>
  <c r="S227" i="4"/>
  <c r="U285" i="4"/>
  <c r="U283" i="4"/>
  <c r="U254" i="4"/>
  <c r="S126" i="4"/>
  <c r="S239" i="4"/>
  <c r="S68" i="4"/>
  <c r="U244" i="4"/>
  <c r="S112" i="4"/>
  <c r="U316" i="4"/>
  <c r="S304" i="4"/>
  <c r="S148" i="4"/>
  <c r="U124" i="4"/>
  <c r="S129" i="4"/>
  <c r="S516" i="4"/>
  <c r="S245" i="4"/>
  <c r="U320" i="4"/>
  <c r="S172" i="4"/>
  <c r="S122" i="4"/>
  <c r="S281" i="4"/>
  <c r="U214" i="4"/>
  <c r="U332" i="4"/>
  <c r="S298" i="4"/>
  <c r="S7" i="4"/>
  <c r="S181" i="4"/>
  <c r="S40" i="4"/>
  <c r="U204" i="4"/>
  <c r="S291" i="4"/>
  <c r="S56" i="4"/>
  <c r="S211" i="4"/>
  <c r="U275" i="4"/>
  <c r="S222" i="4"/>
  <c r="U140" i="4"/>
  <c r="S76" i="4"/>
  <c r="S100" i="4"/>
  <c r="U73" i="4"/>
  <c r="S54" i="4"/>
  <c r="S137" i="4"/>
  <c r="S224" i="4"/>
  <c r="U235" i="4"/>
  <c r="S268" i="4"/>
  <c r="S144" i="4"/>
  <c r="S187" i="4"/>
  <c r="S130" i="4"/>
  <c r="U162" i="4"/>
  <c r="S277" i="4"/>
  <c r="S27" i="4"/>
  <c r="S259" i="4"/>
  <c r="S170" i="4"/>
  <c r="U221" i="4"/>
  <c r="U189" i="4"/>
  <c r="U230" i="4"/>
  <c r="S138" i="4"/>
  <c r="U43" i="4"/>
  <c r="S189" i="4"/>
  <c r="S147" i="4"/>
  <c r="S515" i="4"/>
  <c r="U81" i="4"/>
  <c r="U281" i="4"/>
  <c r="S332" i="4"/>
  <c r="U182" i="4"/>
  <c r="U128" i="4"/>
  <c r="U268" i="4"/>
  <c r="S223" i="4"/>
  <c r="S36" i="4"/>
  <c r="U328" i="4"/>
  <c r="S75" i="4"/>
  <c r="S94" i="4"/>
  <c r="U319" i="4"/>
  <c r="U240" i="4"/>
  <c r="S252" i="4"/>
  <c r="U152" i="4"/>
  <c r="U322" i="4"/>
  <c r="U314" i="4"/>
  <c r="S72" i="4"/>
  <c r="U248" i="4"/>
  <c r="S96" i="4"/>
  <c r="S330" i="4"/>
  <c r="S256" i="4"/>
  <c r="S95" i="4"/>
  <c r="U163" i="4"/>
  <c r="S97" i="4"/>
  <c r="S173" i="4"/>
  <c r="S63" i="4"/>
  <c r="S297" i="4"/>
  <c r="U232" i="4"/>
  <c r="S253" i="4"/>
  <c r="S146" i="4"/>
  <c r="U159" i="4"/>
  <c r="U169" i="4"/>
  <c r="U329" i="4"/>
  <c r="U129" i="4"/>
  <c r="S202" i="4"/>
  <c r="U271" i="4"/>
  <c r="U186" i="4"/>
  <c r="U176" i="4"/>
  <c r="S215" i="4"/>
  <c r="U243" i="4"/>
  <c r="U323" i="4"/>
  <c r="U141" i="4"/>
  <c r="U280" i="4"/>
  <c r="U261" i="4"/>
  <c r="S329" i="4"/>
  <c r="S150" i="4"/>
  <c r="S232" i="4"/>
  <c r="S106" i="4"/>
  <c r="S103" i="4"/>
  <c r="S194" i="4"/>
  <c r="U288" i="4"/>
  <c r="U229" i="4"/>
  <c r="U311" i="4"/>
  <c r="U160" i="4"/>
  <c r="S207" i="4"/>
  <c r="U148" i="4"/>
  <c r="U121" i="4"/>
  <c r="U130" i="4"/>
  <c r="U47" i="4"/>
  <c r="U318" i="4"/>
  <c r="U142" i="4"/>
  <c r="U294" i="4"/>
  <c r="U292" i="4"/>
  <c r="S113" i="4"/>
  <c r="U192" i="4"/>
  <c r="S517" i="4"/>
  <c r="S15" i="4"/>
  <c r="S250" i="4"/>
  <c r="S101" i="4"/>
  <c r="S275" i="4"/>
  <c r="U203" i="4"/>
  <c r="U290" i="4"/>
  <c r="U52" i="4"/>
  <c r="U515" i="4"/>
  <c r="U51" i="4"/>
  <c r="S153" i="4"/>
  <c r="S205" i="4"/>
  <c r="S254" i="4"/>
  <c r="S29" i="4"/>
  <c r="S234" i="4"/>
  <c r="S261" i="4"/>
  <c r="S243" i="4"/>
  <c r="S266" i="4"/>
  <c r="U164" i="4"/>
  <c r="S33" i="4"/>
  <c r="U218" i="4"/>
  <c r="U45" i="4"/>
  <c r="U138" i="4"/>
  <c r="S69" i="4"/>
  <c r="S249" i="4"/>
  <c r="U80" i="4"/>
  <c r="U242" i="4"/>
  <c r="U26" i="4"/>
  <c r="U517" i="4"/>
  <c r="U269" i="4"/>
  <c r="S258" i="4"/>
  <c r="S59" i="4"/>
  <c r="S73" i="4"/>
  <c r="U48" i="4"/>
  <c r="S293" i="4"/>
  <c r="S226" i="4"/>
  <c r="S195" i="4"/>
  <c r="U202" i="4"/>
  <c r="S262" i="4"/>
  <c r="S276" i="4"/>
  <c r="U206" i="4"/>
  <c r="U8" i="4"/>
  <c r="S182" i="4"/>
  <c r="U231" i="4"/>
  <c r="S278" i="4"/>
  <c r="U272" i="4"/>
  <c r="S165" i="4"/>
  <c r="S162" i="4"/>
  <c r="U184" i="4"/>
  <c r="S121" i="4"/>
  <c r="U170" i="4"/>
  <c r="S124" i="4"/>
  <c r="S168" i="4"/>
  <c r="S123" i="4"/>
  <c r="U89" i="4"/>
  <c r="S233" i="4"/>
  <c r="S518" i="4"/>
  <c r="S244" i="4"/>
  <c r="S285" i="4"/>
  <c r="S57" i="4"/>
  <c r="S280" i="4"/>
  <c r="U93" i="4"/>
  <c r="U299" i="4"/>
  <c r="U246" i="4"/>
  <c r="U212" i="4"/>
  <c r="U222" i="4"/>
  <c r="S308" i="4"/>
  <c r="U258" i="4"/>
  <c r="S102" i="4"/>
  <c r="S230" i="4"/>
  <c r="U213" i="4"/>
  <c r="S44" i="4"/>
  <c r="S127" i="4"/>
  <c r="U239" i="4"/>
  <c r="U196" i="4"/>
  <c r="U22" i="4"/>
  <c r="S5" i="4"/>
  <c r="S221" i="4"/>
  <c r="S324" i="4"/>
  <c r="U41" i="4"/>
  <c r="S19" i="4"/>
  <c r="U18" i="4"/>
  <c r="U276" i="4"/>
  <c r="S81" i="4"/>
  <c r="S326" i="4"/>
  <c r="U324" i="4"/>
  <c r="U259" i="4"/>
  <c r="U199" i="4"/>
  <c r="S65" i="4"/>
  <c r="S108" i="4"/>
  <c r="S87" i="4"/>
  <c r="S328" i="4"/>
  <c r="U175" i="4"/>
  <c r="U65" i="4"/>
  <c r="U143" i="4"/>
  <c r="U71" i="4"/>
  <c r="S247" i="4"/>
  <c r="U291" i="4"/>
  <c r="U123" i="4"/>
  <c r="S91" i="4"/>
  <c r="U39" i="4"/>
  <c r="S321" i="4"/>
  <c r="U158" i="4"/>
  <c r="S307" i="4"/>
  <c r="U313" i="4"/>
  <c r="U95" i="4"/>
  <c r="U236" i="4"/>
  <c r="S282" i="4"/>
  <c r="S204" i="4"/>
  <c r="S290" i="4"/>
  <c r="U82" i="4"/>
  <c r="U139" i="4"/>
  <c r="S85" i="4"/>
  <c r="U227" i="4"/>
  <c r="S248" i="4"/>
  <c r="S154" i="4"/>
  <c r="U77" i="4"/>
  <c r="S185" i="4"/>
  <c r="S111" i="4"/>
  <c r="S177" i="4"/>
  <c r="U265" i="4"/>
  <c r="U226" i="4"/>
  <c r="S155" i="4"/>
  <c r="S210" i="4"/>
  <c r="S35" i="4"/>
  <c r="U114" i="4"/>
  <c r="S160" i="4"/>
  <c r="U91" i="4"/>
  <c r="S190" i="4"/>
  <c r="S238" i="4"/>
  <c r="U301" i="4"/>
  <c r="S55" i="4"/>
  <c r="S152" i="4"/>
  <c r="U97" i="4"/>
  <c r="U55" i="4"/>
  <c r="U251" i="4"/>
  <c r="U309" i="4"/>
  <c r="U149" i="4"/>
  <c r="U262" i="4"/>
  <c r="U293" i="4"/>
  <c r="U260" i="4"/>
  <c r="U177" i="4"/>
  <c r="U122" i="4"/>
  <c r="U24" i="4"/>
  <c r="U57" i="4"/>
  <c r="S255" i="4"/>
  <c r="U63" i="4"/>
  <c r="S299" i="4"/>
  <c r="U168" i="4"/>
  <c r="U211" i="4"/>
  <c r="S193" i="4"/>
  <c r="U253" i="4"/>
  <c r="S319" i="4"/>
  <c r="U278" i="4"/>
  <c r="U250" i="4"/>
  <c r="U295" i="4"/>
  <c r="U303" i="4"/>
  <c r="U257" i="4"/>
  <c r="S229" i="4"/>
  <c r="U79" i="4"/>
  <c r="U194" i="4"/>
  <c r="S51" i="4"/>
  <c r="U113" i="4"/>
  <c r="S64" i="4"/>
  <c r="U289" i="4"/>
  <c r="S213" i="4"/>
  <c r="U201" i="4"/>
  <c r="S46" i="4"/>
  <c r="S260" i="4"/>
  <c r="S107" i="4"/>
  <c r="S167" i="4"/>
  <c r="U234" i="4"/>
  <c r="U75" i="4"/>
  <c r="U28" i="4"/>
  <c r="U247" i="4"/>
  <c r="U115" i="4"/>
  <c r="U107" i="4"/>
  <c r="S79" i="4"/>
  <c r="S50" i="4"/>
  <c r="U68" i="4"/>
  <c r="S273" i="4"/>
  <c r="S61" i="4"/>
  <c r="U161" i="4"/>
  <c r="U216" i="4"/>
  <c r="U178" i="4"/>
  <c r="S315" i="4"/>
  <c r="S38" i="4"/>
  <c r="U173" i="4"/>
  <c r="U197" i="4"/>
  <c r="S235" i="4"/>
  <c r="U181" i="4"/>
  <c r="U166" i="4"/>
  <c r="U286" i="4"/>
  <c r="S42" i="4"/>
  <c r="U154" i="4"/>
  <c r="S279" i="4"/>
  <c r="S80" i="4"/>
  <c r="S78" i="4"/>
  <c r="S305" i="4"/>
  <c r="S134" i="4"/>
  <c r="S62" i="4"/>
  <c r="S99" i="4"/>
  <c r="S139" i="4"/>
  <c r="U53" i="4"/>
  <c r="S191" i="4"/>
  <c r="S67" i="4"/>
  <c r="U308" i="4"/>
  <c r="S128" i="4"/>
  <c r="U16" i="4"/>
  <c r="U172" i="4"/>
  <c r="S198" i="4"/>
  <c r="U315" i="4"/>
  <c r="S283" i="4"/>
  <c r="S184" i="4"/>
  <c r="U518" i="4"/>
  <c r="U84" i="4"/>
  <c r="U223" i="4"/>
  <c r="U69" i="4"/>
  <c r="S201" i="4"/>
  <c r="S302" i="4"/>
  <c r="U273" i="4"/>
  <c r="U264" i="4"/>
  <c r="U34" i="4"/>
  <c r="U87" i="4"/>
  <c r="U12" i="4"/>
  <c r="S23" i="4"/>
  <c r="S109" i="4"/>
  <c r="U331" i="4"/>
  <c r="S271" i="4"/>
  <c r="U297" i="4"/>
  <c r="S296" i="4"/>
  <c r="U99" i="4"/>
  <c r="S141" i="4"/>
  <c r="U304" i="4"/>
  <c r="U30" i="4"/>
  <c r="U190" i="4"/>
  <c r="U252" i="4"/>
  <c r="S179" i="4"/>
  <c r="S325" i="4"/>
  <c r="U155" i="4"/>
  <c r="S143" i="4"/>
  <c r="S151" i="4"/>
  <c r="U135" i="4"/>
  <c r="U279" i="4"/>
  <c r="S156" i="4"/>
  <c r="U270" i="4"/>
  <c r="S301" i="4"/>
  <c r="U326" i="4"/>
  <c r="U105" i="4"/>
  <c r="S251" i="4"/>
  <c r="U185" i="4"/>
  <c r="S84" i="4"/>
  <c r="U220" i="4"/>
  <c r="S161" i="4"/>
  <c r="U153" i="4"/>
  <c r="U263" i="4"/>
  <c r="U64" i="4"/>
  <c r="U317" i="4"/>
  <c r="U67" i="4"/>
  <c r="U188" i="4"/>
  <c r="S272" i="4"/>
  <c r="S163" i="4"/>
  <c r="U325" i="4"/>
  <c r="S267" i="4"/>
  <c r="S86" i="4"/>
  <c r="S145" i="4"/>
  <c r="U198" i="4"/>
  <c r="S169" i="4"/>
  <c r="S125" i="4"/>
  <c r="S310" i="4"/>
  <c r="I23" i="2"/>
  <c r="I31" i="2"/>
  <c r="I4" i="2"/>
  <c r="I12" i="2"/>
  <c r="I20" i="2"/>
  <c r="I22" i="2"/>
  <c r="I24" i="2"/>
  <c r="B77" i="2"/>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I26" i="2"/>
  <c r="I28" i="2"/>
  <c r="I30" i="2"/>
  <c r="I32" i="2"/>
  <c r="I34" i="2"/>
  <c r="N2" i="2"/>
  <c r="O2" i="2" s="1"/>
  <c r="P2" i="2" s="1"/>
  <c r="R2" i="2" s="1"/>
  <c r="I2" i="2"/>
  <c r="I5" i="2"/>
  <c r="I9" i="2"/>
  <c r="I13" i="2"/>
  <c r="I17" i="2"/>
  <c r="I21" i="2"/>
  <c r="I25" i="2"/>
  <c r="I29" i="2"/>
  <c r="I33" i="2"/>
  <c r="N5" i="2"/>
  <c r="O5" i="2" s="1"/>
  <c r="N9" i="2"/>
  <c r="O9" i="2" s="1"/>
  <c r="N13" i="2"/>
  <c r="N17" i="2"/>
  <c r="O17" i="2" s="1"/>
  <c r="N21" i="2"/>
  <c r="O21" i="2" s="1"/>
  <c r="N25" i="2"/>
  <c r="N29" i="2"/>
  <c r="O29" i="2" s="1"/>
  <c r="N33" i="2"/>
  <c r="N4" i="2"/>
  <c r="N6" i="2"/>
  <c r="O6" i="2" s="1"/>
  <c r="N8" i="2"/>
  <c r="O8" i="2" s="1"/>
  <c r="N10" i="2"/>
  <c r="N12" i="2"/>
  <c r="N14" i="2"/>
  <c r="O14" i="2" s="1"/>
  <c r="N16" i="2"/>
  <c r="N18" i="2"/>
  <c r="O18" i="2" s="1"/>
  <c r="N20" i="2"/>
  <c r="O20" i="2" s="1"/>
  <c r="N22" i="2"/>
  <c r="N24" i="2"/>
  <c r="O24" i="2" s="1"/>
  <c r="N26" i="2"/>
  <c r="O26" i="2" s="1"/>
  <c r="N28" i="2"/>
  <c r="N30" i="2"/>
  <c r="O30" i="2" s="1"/>
  <c r="N32" i="2"/>
  <c r="N34" i="2"/>
  <c r="N35" i="2"/>
  <c r="N3" i="2"/>
  <c r="N7" i="2"/>
  <c r="N11" i="2"/>
  <c r="N15" i="2"/>
  <c r="O15" i="2" s="1"/>
  <c r="N19" i="2"/>
  <c r="N23" i="2"/>
  <c r="O23" i="2" s="1"/>
  <c r="N27" i="2"/>
  <c r="O27" i="2" s="1"/>
  <c r="N31" i="2"/>
  <c r="F4" i="2"/>
  <c r="E25" i="1" l="1"/>
  <c r="E17" i="8" s="1"/>
  <c r="E32" i="10" s="1"/>
  <c r="O3" i="2"/>
  <c r="P3" i="2" s="1"/>
  <c r="R3" i="2" s="1"/>
  <c r="F5" i="2"/>
  <c r="E23" i="8" l="1"/>
  <c r="E38" i="10" s="1"/>
  <c r="O4" i="2"/>
  <c r="O7" i="2" s="1"/>
  <c r="F6" i="2"/>
  <c r="P4" i="2" l="1"/>
  <c r="R4" i="2" s="1"/>
  <c r="P5" i="2"/>
  <c r="R5" i="2" s="1"/>
  <c r="O10" i="2"/>
  <c r="F7" i="2"/>
  <c r="E43" i="8" l="1"/>
  <c r="E45" i="8"/>
  <c r="E44" i="8"/>
  <c r="E40" i="8"/>
  <c r="E47" i="8"/>
  <c r="E38" i="8"/>
  <c r="E48" i="8"/>
  <c r="E46" i="8"/>
  <c r="E41" i="8"/>
  <c r="O11" i="2"/>
  <c r="O12" i="2" s="1"/>
  <c r="O13" i="2" s="1"/>
  <c r="P6" i="2"/>
  <c r="R6" i="2" s="1"/>
  <c r="F8" i="2"/>
  <c r="F42" i="8" l="1"/>
  <c r="E35" i="8"/>
  <c r="E36" i="8"/>
  <c r="E34" i="8"/>
  <c r="E37" i="8"/>
  <c r="O16" i="2"/>
  <c r="O19" i="2" s="1"/>
  <c r="P7" i="2"/>
  <c r="R7" i="2" s="1"/>
  <c r="P8" i="2"/>
  <c r="R8" i="2" s="1"/>
  <c r="E28" i="8"/>
  <c r="E32" i="8"/>
  <c r="E33" i="8"/>
  <c r="E30" i="8"/>
  <c r="E31" i="8"/>
  <c r="F9" i="2"/>
  <c r="C45" i="8" l="1"/>
  <c r="C44" i="8"/>
  <c r="D45" i="8"/>
  <c r="D44" i="8"/>
  <c r="C42" i="8"/>
  <c r="C43" i="8"/>
  <c r="D42" i="8"/>
  <c r="D43" i="8"/>
  <c r="C37" i="8"/>
  <c r="D37" i="8"/>
  <c r="C32" i="8"/>
  <c r="D32" i="8"/>
  <c r="C36" i="8"/>
  <c r="D33" i="8"/>
  <c r="D34" i="8"/>
  <c r="D35" i="8"/>
  <c r="D36" i="8"/>
  <c r="C35" i="8"/>
  <c r="C34" i="8"/>
  <c r="C33" i="8"/>
  <c r="O22" i="2"/>
  <c r="O25" i="2" s="1"/>
  <c r="P9" i="2"/>
  <c r="R9" i="2" s="1"/>
  <c r="F10" i="2"/>
  <c r="D31" i="8" l="1"/>
  <c r="C30" i="8"/>
  <c r="D30" i="8"/>
  <c r="F11" i="2"/>
  <c r="O28" i="2"/>
  <c r="O31" i="2" s="1"/>
  <c r="P13" i="2" s="1"/>
  <c r="R13" i="2" s="1"/>
  <c r="P11" i="2"/>
  <c r="R11" i="2" s="1"/>
  <c r="D28" i="8"/>
  <c r="C28" i="8"/>
  <c r="C27" i="8"/>
  <c r="C31" i="8"/>
  <c r="P12" i="2"/>
  <c r="R12" i="2" s="1"/>
  <c r="P10" i="2"/>
  <c r="R10" i="2" s="1"/>
  <c r="F12" i="2" l="1"/>
  <c r="F13" i="2"/>
  <c r="O32" i="2"/>
  <c r="B220" i="1"/>
  <c r="B219" i="1"/>
  <c r="B218" i="1"/>
  <c r="B217" i="1"/>
  <c r="B216" i="1"/>
  <c r="B215" i="1"/>
  <c r="B214" i="1"/>
  <c r="B213" i="1"/>
  <c r="B212" i="1"/>
  <c r="B211" i="1"/>
  <c r="B210" i="1"/>
  <c r="B209" i="1"/>
  <c r="B208" i="1"/>
  <c r="B202" i="1"/>
  <c r="B201" i="1"/>
  <c r="B200" i="1"/>
  <c r="B199" i="1"/>
  <c r="B198" i="1"/>
  <c r="B197" i="1"/>
  <c r="B196" i="1"/>
  <c r="B195" i="1"/>
  <c r="B194" i="1"/>
  <c r="B193" i="1"/>
  <c r="B192" i="1"/>
  <c r="B191" i="1"/>
  <c r="B190" i="1"/>
  <c r="B189" i="1"/>
  <c r="B188" i="1"/>
  <c r="B187" i="1"/>
  <c r="D17" i="1"/>
  <c r="T377" i="4" l="1"/>
  <c r="T445" i="4"/>
  <c r="T485" i="4"/>
  <c r="T369" i="4"/>
  <c r="T421" i="4"/>
  <c r="T465" i="4"/>
  <c r="T497" i="4"/>
  <c r="T352" i="4"/>
  <c r="T368" i="4"/>
  <c r="T384" i="4"/>
  <c r="T400" i="4"/>
  <c r="T416" i="4"/>
  <c r="T432" i="4"/>
  <c r="T448" i="4"/>
  <c r="T464" i="4"/>
  <c r="T480" i="4"/>
  <c r="T496" i="4"/>
  <c r="T512" i="4"/>
  <c r="T405" i="4"/>
  <c r="T365" i="4"/>
  <c r="T441" i="4"/>
  <c r="T359" i="4"/>
  <c r="T375" i="4"/>
  <c r="T391" i="4"/>
  <c r="T407" i="4"/>
  <c r="T423" i="4"/>
  <c r="T439" i="4"/>
  <c r="T455" i="4"/>
  <c r="T471" i="4"/>
  <c r="T487" i="4"/>
  <c r="T503" i="4"/>
  <c r="T347" i="4"/>
  <c r="T362" i="4"/>
  <c r="T378" i="4"/>
  <c r="T394" i="4"/>
  <c r="T410" i="4"/>
  <c r="T426" i="4"/>
  <c r="T442" i="4"/>
  <c r="T458" i="4"/>
  <c r="T474" i="4"/>
  <c r="T490" i="4"/>
  <c r="T506" i="4"/>
  <c r="T361" i="4"/>
  <c r="T429" i="4"/>
  <c r="T477" i="4"/>
  <c r="T513" i="4"/>
  <c r="T385" i="4"/>
  <c r="T433" i="4"/>
  <c r="T473" i="4"/>
  <c r="T505" i="4"/>
  <c r="T364" i="4"/>
  <c r="T380" i="4"/>
  <c r="T396" i="4"/>
  <c r="T412" i="4"/>
  <c r="T428" i="4"/>
  <c r="T444" i="4"/>
  <c r="T460" i="4"/>
  <c r="T476" i="4"/>
  <c r="T492" i="4"/>
  <c r="T508" i="4"/>
  <c r="T389" i="4"/>
  <c r="T348" i="4"/>
  <c r="T453" i="4"/>
  <c r="T363" i="4"/>
  <c r="T413" i="4"/>
  <c r="T469" i="4"/>
  <c r="T501" i="4"/>
  <c r="T401" i="4"/>
  <c r="T449" i="4"/>
  <c r="T481" i="4"/>
  <c r="T509" i="4"/>
  <c r="T360" i="4"/>
  <c r="T376" i="4"/>
  <c r="T392" i="4"/>
  <c r="T408" i="4"/>
  <c r="T424" i="4"/>
  <c r="T440" i="4"/>
  <c r="T456" i="4"/>
  <c r="T472" i="4"/>
  <c r="T488" i="4"/>
  <c r="T504" i="4"/>
  <c r="T373" i="4"/>
  <c r="T437" i="4"/>
  <c r="T393" i="4"/>
  <c r="T351" i="4"/>
  <c r="T367" i="4"/>
  <c r="T383" i="4"/>
  <c r="T399" i="4"/>
  <c r="T415" i="4"/>
  <c r="T431" i="4"/>
  <c r="T447" i="4"/>
  <c r="T463" i="4"/>
  <c r="T479" i="4"/>
  <c r="T495" i="4"/>
  <c r="T511" i="4"/>
  <c r="T354" i="4"/>
  <c r="T370" i="4"/>
  <c r="T386" i="4"/>
  <c r="T402" i="4"/>
  <c r="T418" i="4"/>
  <c r="T434" i="4"/>
  <c r="T450" i="4"/>
  <c r="T466" i="4"/>
  <c r="T482" i="4"/>
  <c r="T498" i="4"/>
  <c r="T514" i="4"/>
  <c r="T397" i="4"/>
  <c r="T461" i="4"/>
  <c r="T493" i="4"/>
  <c r="T353" i="4"/>
  <c r="T409" i="4"/>
  <c r="T457" i="4"/>
  <c r="T489" i="4"/>
  <c r="T356" i="4"/>
  <c r="T372" i="4"/>
  <c r="T388" i="4"/>
  <c r="T404" i="4"/>
  <c r="T420" i="4"/>
  <c r="T436" i="4"/>
  <c r="T452" i="4"/>
  <c r="T468" i="4"/>
  <c r="T484" i="4"/>
  <c r="T500" i="4"/>
  <c r="T357" i="4"/>
  <c r="T417" i="4"/>
  <c r="T349" i="4"/>
  <c r="T425" i="4"/>
  <c r="T355" i="4"/>
  <c r="T371" i="4"/>
  <c r="T387" i="4"/>
  <c r="T403" i="4"/>
  <c r="T419" i="4"/>
  <c r="T435" i="4"/>
  <c r="T451" i="4"/>
  <c r="T467" i="4"/>
  <c r="T483" i="4"/>
  <c r="T499" i="4"/>
  <c r="T350" i="4"/>
  <c r="T366" i="4"/>
  <c r="T382" i="4"/>
  <c r="T398" i="4"/>
  <c r="T414" i="4"/>
  <c r="T430" i="4"/>
  <c r="T446" i="4"/>
  <c r="T462" i="4"/>
  <c r="T478" i="4"/>
  <c r="T494" i="4"/>
  <c r="T510" i="4"/>
  <c r="T381" i="4"/>
  <c r="T379" i="4"/>
  <c r="T411" i="4"/>
  <c r="T443" i="4"/>
  <c r="T475" i="4"/>
  <c r="T374" i="4"/>
  <c r="T470" i="4"/>
  <c r="T395" i="4"/>
  <c r="T427" i="4"/>
  <c r="T459" i="4"/>
  <c r="T491" i="4"/>
  <c r="T358" i="4"/>
  <c r="T390" i="4"/>
  <c r="T422" i="4"/>
  <c r="T454" i="4"/>
  <c r="T486" i="4"/>
  <c r="T507" i="4"/>
  <c r="T406" i="4"/>
  <c r="T438" i="4"/>
  <c r="T502" i="4"/>
  <c r="E10" i="8"/>
  <c r="E25" i="10" s="1"/>
  <c r="O33" i="2"/>
  <c r="P14" i="2"/>
  <c r="R14" i="2" s="1"/>
  <c r="E14" i="7"/>
  <c r="F14" i="7" s="1"/>
  <c r="P1024" i="1"/>
  <c r="Q1024" i="1" s="1"/>
  <c r="D1024" i="1"/>
  <c r="E1024" i="1" s="1"/>
  <c r="J1024" i="1"/>
  <c r="K1024" i="1" s="1"/>
  <c r="E9" i="7"/>
  <c r="F9" i="7" s="1"/>
  <c r="J1019" i="1"/>
  <c r="K1019" i="1" s="1"/>
  <c r="P1019" i="1"/>
  <c r="Q1019" i="1" s="1"/>
  <c r="D1019" i="1"/>
  <c r="E1019" i="1" s="1"/>
  <c r="E18" i="7"/>
  <c r="F18" i="7" s="1"/>
  <c r="P1028" i="1"/>
  <c r="Q1028" i="1" s="1"/>
  <c r="D1028" i="1"/>
  <c r="E1028" i="1" s="1"/>
  <c r="J1028" i="1"/>
  <c r="K1028" i="1" s="1"/>
  <c r="E36" i="7"/>
  <c r="F36" i="7" s="1"/>
  <c r="D1046" i="1"/>
  <c r="E1046" i="1" s="1"/>
  <c r="J1046" i="1"/>
  <c r="K1046" i="1" s="1"/>
  <c r="P1046" i="1"/>
  <c r="Q1046" i="1" s="1"/>
  <c r="E31" i="7"/>
  <c r="F31" i="7" s="1"/>
  <c r="P1041" i="1"/>
  <c r="Q1041" i="1" s="1"/>
  <c r="D1041" i="1"/>
  <c r="E1041" i="1" s="1"/>
  <c r="J1041" i="1"/>
  <c r="K1041" i="1" s="1"/>
  <c r="E30" i="7"/>
  <c r="F30" i="7" s="1"/>
  <c r="P1040" i="1"/>
  <c r="Q1040" i="1" s="1"/>
  <c r="D1040" i="1"/>
  <c r="E1040" i="1" s="1"/>
  <c r="J1040" i="1"/>
  <c r="K1040" i="1" s="1"/>
  <c r="E42" i="7"/>
  <c r="F42" i="7" s="1"/>
  <c r="P1052" i="1"/>
  <c r="Q1052" i="1" s="1"/>
  <c r="J1052" i="1"/>
  <c r="K1052" i="1" s="1"/>
  <c r="D1052" i="1"/>
  <c r="E1052" i="1" s="1"/>
  <c r="E48" i="7"/>
  <c r="F48" i="7" s="1"/>
  <c r="P1058" i="1"/>
  <c r="Q1058" i="1" s="1"/>
  <c r="D1058" i="1"/>
  <c r="E1058" i="1" s="1"/>
  <c r="J1058" i="1"/>
  <c r="K1058" i="1" s="1"/>
  <c r="E43" i="7"/>
  <c r="F43" i="7" s="1"/>
  <c r="J1053" i="1"/>
  <c r="K1053" i="1" s="1"/>
  <c r="P1053" i="1"/>
  <c r="Q1053" i="1" s="1"/>
  <c r="D1053" i="1"/>
  <c r="E1053" i="1" s="1"/>
  <c r="E25" i="7"/>
  <c r="F25" i="7" s="1"/>
  <c r="J1035" i="1"/>
  <c r="K1035" i="1" s="1"/>
  <c r="P1035" i="1"/>
  <c r="Q1035" i="1" s="1"/>
  <c r="D1035" i="1"/>
  <c r="E1035" i="1" s="1"/>
  <c r="E17" i="7"/>
  <c r="F17" i="7" s="1"/>
  <c r="D1027" i="1"/>
  <c r="E1027" i="1" s="1"/>
  <c r="J1027" i="1"/>
  <c r="K1027" i="1" s="1"/>
  <c r="P1027" i="1"/>
  <c r="Q1027" i="1" s="1"/>
  <c r="E16" i="7"/>
  <c r="F16" i="7" s="1"/>
  <c r="J1026" i="1"/>
  <c r="K1026" i="1" s="1"/>
  <c r="P1026" i="1"/>
  <c r="Q1026" i="1" s="1"/>
  <c r="D1026" i="1"/>
  <c r="E1026" i="1" s="1"/>
  <c r="E22" i="7"/>
  <c r="F22" i="7" s="1"/>
  <c r="J1032" i="1"/>
  <c r="K1032" i="1" s="1"/>
  <c r="D1032" i="1"/>
  <c r="E1032" i="1" s="1"/>
  <c r="P1032" i="1"/>
  <c r="Q1032" i="1" s="1"/>
  <c r="E40" i="7"/>
  <c r="F40" i="7" s="1"/>
  <c r="P1050" i="1"/>
  <c r="Q1050" i="1" s="1"/>
  <c r="D1050" i="1"/>
  <c r="E1050" i="1" s="1"/>
  <c r="J1050" i="1"/>
  <c r="K1050" i="1" s="1"/>
  <c r="E33" i="7"/>
  <c r="F33" i="7" s="1"/>
  <c r="D1043" i="1"/>
  <c r="E1043" i="1" s="1"/>
  <c r="P1043" i="1"/>
  <c r="Q1043" i="1" s="1"/>
  <c r="J1043" i="1"/>
  <c r="K1043" i="1" s="1"/>
  <c r="E39" i="7"/>
  <c r="F39" i="7" s="1"/>
  <c r="J1049" i="1"/>
  <c r="K1049" i="1" s="1"/>
  <c r="D1049" i="1"/>
  <c r="E1049" i="1" s="1"/>
  <c r="P1049" i="1"/>
  <c r="Q1049" i="1" s="1"/>
  <c r="E20" i="7"/>
  <c r="F20" i="7" s="1"/>
  <c r="D1030" i="1"/>
  <c r="E1030" i="1" s="1"/>
  <c r="J1030" i="1"/>
  <c r="K1030" i="1" s="1"/>
  <c r="P1030" i="1"/>
  <c r="Q1030" i="1" s="1"/>
  <c r="E28" i="7"/>
  <c r="F28" i="7" s="1"/>
  <c r="P1038" i="1"/>
  <c r="Q1038" i="1" s="1"/>
  <c r="D1038" i="1"/>
  <c r="E1038" i="1" s="1"/>
  <c r="J1038" i="1"/>
  <c r="K1038" i="1" s="1"/>
  <c r="E50" i="7"/>
  <c r="F50" i="7" s="1"/>
  <c r="P1060" i="1"/>
  <c r="Q1060" i="1" s="1"/>
  <c r="D1060" i="1"/>
  <c r="E1060" i="1" s="1"/>
  <c r="J1060" i="1"/>
  <c r="K1060" i="1" s="1"/>
  <c r="E26" i="7"/>
  <c r="F26" i="7" s="1"/>
  <c r="J1036" i="1"/>
  <c r="K1036" i="1" s="1"/>
  <c r="D1036" i="1"/>
  <c r="E1036" i="1" s="1"/>
  <c r="P1036" i="1"/>
  <c r="Q1036" i="1" s="1"/>
  <c r="E21" i="7"/>
  <c r="F21" i="7" s="1"/>
  <c r="P1031" i="1"/>
  <c r="Q1031" i="1" s="1"/>
  <c r="D1031" i="1"/>
  <c r="E1031" i="1" s="1"/>
  <c r="J1031" i="1"/>
  <c r="K1031" i="1" s="1"/>
  <c r="E12" i="7"/>
  <c r="F12" i="7" s="1"/>
  <c r="P1022" i="1"/>
  <c r="Q1022" i="1" s="1"/>
  <c r="J1022" i="1"/>
  <c r="K1022" i="1" s="1"/>
  <c r="D1022" i="1"/>
  <c r="E1022" i="1" s="1"/>
  <c r="E24" i="7"/>
  <c r="F24" i="7" s="1"/>
  <c r="P1034" i="1"/>
  <c r="Q1034" i="1" s="1"/>
  <c r="D1034" i="1"/>
  <c r="E1034" i="1" s="1"/>
  <c r="J1034" i="1"/>
  <c r="K1034" i="1" s="1"/>
  <c r="E32" i="7"/>
  <c r="F32" i="7" s="1"/>
  <c r="J1042" i="1"/>
  <c r="K1042" i="1" s="1"/>
  <c r="P1042" i="1"/>
  <c r="Q1042" i="1" s="1"/>
  <c r="D1042" i="1"/>
  <c r="E1042" i="1" s="1"/>
  <c r="E37" i="7"/>
  <c r="F37" i="7" s="1"/>
  <c r="P1047" i="1"/>
  <c r="Q1047" i="1" s="1"/>
  <c r="D1047" i="1"/>
  <c r="E1047" i="1" s="1"/>
  <c r="J1047" i="1"/>
  <c r="K1047" i="1" s="1"/>
  <c r="E34" i="7"/>
  <c r="F34" i="7" s="1"/>
  <c r="P1044" i="1"/>
  <c r="Q1044" i="1" s="1"/>
  <c r="D1044" i="1"/>
  <c r="E1044" i="1" s="1"/>
  <c r="J1044" i="1"/>
  <c r="K1044" i="1" s="1"/>
  <c r="E10" i="7"/>
  <c r="F10" i="7" s="1"/>
  <c r="J1020" i="1"/>
  <c r="K1020" i="1" s="1"/>
  <c r="D1020" i="1"/>
  <c r="E1020" i="1" s="1"/>
  <c r="P1020" i="1"/>
  <c r="Q1020" i="1" s="1"/>
  <c r="E29" i="7"/>
  <c r="F29" i="7" s="1"/>
  <c r="J1039" i="1"/>
  <c r="K1039" i="1" s="1"/>
  <c r="P1039" i="1"/>
  <c r="Q1039" i="1" s="1"/>
  <c r="D1039" i="1"/>
  <c r="E1039" i="1" s="1"/>
  <c r="E46" i="7"/>
  <c r="F46" i="7" s="1"/>
  <c r="D1056" i="1"/>
  <c r="E1056" i="1" s="1"/>
  <c r="J1056" i="1"/>
  <c r="K1056" i="1" s="1"/>
  <c r="P1056" i="1"/>
  <c r="Q1056" i="1" s="1"/>
  <c r="E49" i="7"/>
  <c r="F49" i="7" s="1"/>
  <c r="P1059" i="1"/>
  <c r="Q1059" i="1" s="1"/>
  <c r="D1059" i="1"/>
  <c r="E1059" i="1" s="1"/>
  <c r="J1059" i="1"/>
  <c r="K1059" i="1" s="1"/>
  <c r="E15" i="7"/>
  <c r="F15" i="7" s="1"/>
  <c r="P1025" i="1"/>
  <c r="Q1025" i="1" s="1"/>
  <c r="D1025" i="1"/>
  <c r="E1025" i="1" s="1"/>
  <c r="J1025" i="1"/>
  <c r="K1025" i="1" s="1"/>
  <c r="E19" i="7"/>
  <c r="F19" i="7" s="1"/>
  <c r="J1029" i="1"/>
  <c r="K1029" i="1" s="1"/>
  <c r="D1029" i="1"/>
  <c r="E1029" i="1" s="1"/>
  <c r="P1029" i="1"/>
  <c r="Q1029" i="1" s="1"/>
  <c r="E13" i="7"/>
  <c r="F13" i="7" s="1"/>
  <c r="J1023" i="1"/>
  <c r="K1023" i="1" s="1"/>
  <c r="D1023" i="1"/>
  <c r="E1023" i="1" s="1"/>
  <c r="P1023" i="1"/>
  <c r="Q1023" i="1" s="1"/>
  <c r="E11" i="7"/>
  <c r="F11" i="7" s="1"/>
  <c r="P1021" i="1"/>
  <c r="Q1021" i="1" s="1"/>
  <c r="D1021" i="1"/>
  <c r="E1021" i="1" s="1"/>
  <c r="J1021" i="1"/>
  <c r="K1021" i="1" s="1"/>
  <c r="E23" i="7"/>
  <c r="F23" i="7" s="1"/>
  <c r="J1033" i="1"/>
  <c r="K1033" i="1" s="1"/>
  <c r="D1033" i="1"/>
  <c r="E1033" i="1" s="1"/>
  <c r="P1033" i="1"/>
  <c r="Q1033" i="1" s="1"/>
  <c r="E35" i="7"/>
  <c r="F35" i="7" s="1"/>
  <c r="J1045" i="1"/>
  <c r="K1045" i="1" s="1"/>
  <c r="D1045" i="1"/>
  <c r="E1045" i="1" s="1"/>
  <c r="P1045" i="1"/>
  <c r="Q1045" i="1" s="1"/>
  <c r="E41" i="7"/>
  <c r="F41" i="7" s="1"/>
  <c r="P1051" i="1"/>
  <c r="Q1051" i="1" s="1"/>
  <c r="D1051" i="1"/>
  <c r="E1051" i="1" s="1"/>
  <c r="J1051" i="1"/>
  <c r="K1051" i="1" s="1"/>
  <c r="E38" i="7"/>
  <c r="F38" i="7" s="1"/>
  <c r="J1048" i="1"/>
  <c r="K1048" i="1" s="1"/>
  <c r="P1048" i="1"/>
  <c r="Q1048" i="1" s="1"/>
  <c r="D1048" i="1"/>
  <c r="E1048" i="1" s="1"/>
  <c r="E44" i="7"/>
  <c r="F44" i="7" s="1"/>
  <c r="J1054" i="1"/>
  <c r="K1054" i="1" s="1"/>
  <c r="P1054" i="1"/>
  <c r="Q1054" i="1" s="1"/>
  <c r="D1054" i="1"/>
  <c r="E1054" i="1" s="1"/>
  <c r="E47" i="7"/>
  <c r="F47" i="7" s="1"/>
  <c r="D1057" i="1"/>
  <c r="E1057" i="1" s="1"/>
  <c r="P1057" i="1"/>
  <c r="Q1057" i="1" s="1"/>
  <c r="J1057" i="1"/>
  <c r="K1057" i="1" s="1"/>
  <c r="E45" i="7"/>
  <c r="F45" i="7" s="1"/>
  <c r="J1055" i="1"/>
  <c r="K1055" i="1" s="1"/>
  <c r="P1055" i="1"/>
  <c r="Q1055" i="1" s="1"/>
  <c r="D1055" i="1"/>
  <c r="E1055" i="1" s="1"/>
  <c r="E27" i="7"/>
  <c r="F27" i="7" s="1"/>
  <c r="P1037" i="1"/>
  <c r="Q1037" i="1" s="1"/>
  <c r="D1037" i="1"/>
  <c r="E1037" i="1" s="1"/>
  <c r="J1037" i="1"/>
  <c r="K1037" i="1" s="1"/>
  <c r="J967" i="1"/>
  <c r="K967" i="1" s="1"/>
  <c r="P967" i="1"/>
  <c r="Q967" i="1" s="1"/>
  <c r="D967" i="1"/>
  <c r="E967" i="1" s="1"/>
  <c r="J915" i="1"/>
  <c r="K915" i="1" s="1"/>
  <c r="J863" i="1"/>
  <c r="K863" i="1" s="1"/>
  <c r="P915" i="1"/>
  <c r="Q915" i="1" s="1"/>
  <c r="P863" i="1"/>
  <c r="Q863" i="1" s="1"/>
  <c r="D915" i="1"/>
  <c r="E915" i="1" s="1"/>
  <c r="D863" i="1"/>
  <c r="E863" i="1" s="1"/>
  <c r="P811" i="1"/>
  <c r="Q811" i="1" s="1"/>
  <c r="D811" i="1"/>
  <c r="E811" i="1" s="1"/>
  <c r="J811" i="1"/>
  <c r="K811" i="1" s="1"/>
  <c r="P976" i="1"/>
  <c r="Q976" i="1" s="1"/>
  <c r="D976" i="1"/>
  <c r="E976" i="1" s="1"/>
  <c r="J924" i="1"/>
  <c r="K924" i="1" s="1"/>
  <c r="J976" i="1"/>
  <c r="K976" i="1" s="1"/>
  <c r="J872" i="1"/>
  <c r="K872" i="1" s="1"/>
  <c r="D924" i="1"/>
  <c r="E924" i="1" s="1"/>
  <c r="P924" i="1"/>
  <c r="Q924" i="1" s="1"/>
  <c r="P872" i="1"/>
  <c r="Q872" i="1" s="1"/>
  <c r="D872" i="1"/>
  <c r="E872" i="1" s="1"/>
  <c r="P820" i="1"/>
  <c r="Q820" i="1" s="1"/>
  <c r="D820" i="1"/>
  <c r="E820" i="1" s="1"/>
  <c r="J820" i="1"/>
  <c r="K820" i="1" s="1"/>
  <c r="J214" i="1"/>
  <c r="P994" i="1"/>
  <c r="Q994" i="1" s="1"/>
  <c r="P942" i="1"/>
  <c r="Q942" i="1" s="1"/>
  <c r="D994" i="1"/>
  <c r="E994" i="1" s="1"/>
  <c r="D942" i="1"/>
  <c r="E942" i="1" s="1"/>
  <c r="J994" i="1"/>
  <c r="K994" i="1" s="1"/>
  <c r="J942" i="1"/>
  <c r="K942" i="1" s="1"/>
  <c r="D890" i="1"/>
  <c r="E890" i="1" s="1"/>
  <c r="J838" i="1"/>
  <c r="K838" i="1" s="1"/>
  <c r="J890" i="1"/>
  <c r="K890" i="1" s="1"/>
  <c r="P890" i="1"/>
  <c r="Q890" i="1" s="1"/>
  <c r="P838" i="1"/>
  <c r="Q838" i="1" s="1"/>
  <c r="D838" i="1"/>
  <c r="E838" i="1" s="1"/>
  <c r="J209" i="1"/>
  <c r="K209" i="1" s="1"/>
  <c r="D989" i="1"/>
  <c r="E989" i="1" s="1"/>
  <c r="J937" i="1"/>
  <c r="K937" i="1" s="1"/>
  <c r="J989" i="1"/>
  <c r="K989" i="1" s="1"/>
  <c r="P937" i="1"/>
  <c r="Q937" i="1" s="1"/>
  <c r="P989" i="1"/>
  <c r="Q989" i="1" s="1"/>
  <c r="D937" i="1"/>
  <c r="E937" i="1" s="1"/>
  <c r="P885" i="1"/>
  <c r="Q885" i="1" s="1"/>
  <c r="D885" i="1"/>
  <c r="E885" i="1" s="1"/>
  <c r="J833" i="1"/>
  <c r="K833" i="1" s="1"/>
  <c r="J885" i="1"/>
  <c r="K885" i="1" s="1"/>
  <c r="P833" i="1"/>
  <c r="Q833" i="1" s="1"/>
  <c r="D833" i="1"/>
  <c r="E833" i="1" s="1"/>
  <c r="J936" i="1"/>
  <c r="K936" i="1" s="1"/>
  <c r="J988" i="1"/>
  <c r="K988" i="1" s="1"/>
  <c r="P936" i="1"/>
  <c r="Q936" i="1" s="1"/>
  <c r="P988" i="1"/>
  <c r="Q988" i="1" s="1"/>
  <c r="D988" i="1"/>
  <c r="E988" i="1" s="1"/>
  <c r="D936" i="1"/>
  <c r="E936" i="1" s="1"/>
  <c r="P884" i="1"/>
  <c r="Q884" i="1" s="1"/>
  <c r="E884" i="1"/>
  <c r="J832" i="1"/>
  <c r="K832" i="1" s="1"/>
  <c r="J884" i="1"/>
  <c r="K884" i="1" s="1"/>
  <c r="P832" i="1"/>
  <c r="Q832" i="1" s="1"/>
  <c r="D832" i="1"/>
  <c r="E832" i="1" s="1"/>
  <c r="P1000" i="1"/>
  <c r="Q1000" i="1" s="1"/>
  <c r="D1000" i="1"/>
  <c r="E1000" i="1" s="1"/>
  <c r="J948" i="1"/>
  <c r="K948" i="1" s="1"/>
  <c r="J1000" i="1"/>
  <c r="K1000" i="1" s="1"/>
  <c r="P948" i="1"/>
  <c r="Q948" i="1" s="1"/>
  <c r="J896" i="1"/>
  <c r="K896" i="1" s="1"/>
  <c r="J844" i="1"/>
  <c r="K844" i="1" s="1"/>
  <c r="P896" i="1"/>
  <c r="Q896" i="1" s="1"/>
  <c r="D896" i="1"/>
  <c r="E896" i="1" s="1"/>
  <c r="P844" i="1"/>
  <c r="Q844" i="1" s="1"/>
  <c r="D844" i="1"/>
  <c r="E844" i="1" s="1"/>
  <c r="D948" i="1"/>
  <c r="E948" i="1" s="1"/>
  <c r="P792" i="1"/>
  <c r="Q792" i="1" s="1"/>
  <c r="J792" i="1"/>
  <c r="K792" i="1" s="1"/>
  <c r="D792" i="1"/>
  <c r="E792" i="1" s="1"/>
  <c r="D1006" i="1"/>
  <c r="E1006" i="1" s="1"/>
  <c r="D954" i="1"/>
  <c r="E954" i="1" s="1"/>
  <c r="J1006" i="1"/>
  <c r="K1006" i="1" s="1"/>
  <c r="J954" i="1"/>
  <c r="K954" i="1" s="1"/>
  <c r="P1006" i="1"/>
  <c r="Q1006" i="1" s="1"/>
  <c r="P954" i="1"/>
  <c r="Q954" i="1" s="1"/>
  <c r="P902" i="1"/>
  <c r="Q902" i="1" s="1"/>
  <c r="P850" i="1"/>
  <c r="Q850" i="1" s="1"/>
  <c r="D902" i="1"/>
  <c r="E902" i="1" s="1"/>
  <c r="D850" i="1"/>
  <c r="E850" i="1" s="1"/>
  <c r="J902" i="1"/>
  <c r="K902" i="1" s="1"/>
  <c r="J850" i="1"/>
  <c r="K850" i="1" s="1"/>
  <c r="P798" i="1"/>
  <c r="Q798" i="1" s="1"/>
  <c r="J798" i="1"/>
  <c r="K798" i="1" s="1"/>
  <c r="D798" i="1"/>
  <c r="E798" i="1" s="1"/>
  <c r="P949" i="1"/>
  <c r="Q949" i="1" s="1"/>
  <c r="D949" i="1"/>
  <c r="E949" i="1" s="1"/>
  <c r="P1001" i="1"/>
  <c r="Q1001" i="1" s="1"/>
  <c r="D1001" i="1"/>
  <c r="E1001" i="1" s="1"/>
  <c r="J949" i="1"/>
  <c r="K949" i="1" s="1"/>
  <c r="J1001" i="1"/>
  <c r="K1001" i="1" s="1"/>
  <c r="J897" i="1"/>
  <c r="K897" i="1" s="1"/>
  <c r="J845" i="1"/>
  <c r="K845" i="1" s="1"/>
  <c r="P897" i="1"/>
  <c r="Q897" i="1" s="1"/>
  <c r="D897" i="1"/>
  <c r="E897" i="1" s="1"/>
  <c r="P845" i="1"/>
  <c r="Q845" i="1" s="1"/>
  <c r="D845" i="1"/>
  <c r="E845" i="1" s="1"/>
  <c r="D793" i="1"/>
  <c r="E793" i="1" s="1"/>
  <c r="P793" i="1"/>
  <c r="Q793" i="1" s="1"/>
  <c r="J793" i="1"/>
  <c r="K793" i="1" s="1"/>
  <c r="P983" i="1"/>
  <c r="Q983" i="1" s="1"/>
  <c r="P931" i="1"/>
  <c r="Q931" i="1" s="1"/>
  <c r="D983" i="1"/>
  <c r="E983" i="1" s="1"/>
  <c r="D931" i="1"/>
  <c r="E931" i="1" s="1"/>
  <c r="J983" i="1"/>
  <c r="K983" i="1" s="1"/>
  <c r="J879" i="1"/>
  <c r="K879" i="1" s="1"/>
  <c r="P879" i="1"/>
  <c r="Q879" i="1" s="1"/>
  <c r="D879" i="1"/>
  <c r="E879" i="1" s="1"/>
  <c r="J931" i="1"/>
  <c r="K931" i="1" s="1"/>
  <c r="D827" i="1"/>
  <c r="E827" i="1" s="1"/>
  <c r="P775" i="1"/>
  <c r="Q775" i="1" s="1"/>
  <c r="J775" i="1"/>
  <c r="K775" i="1" s="1"/>
  <c r="D775" i="1"/>
  <c r="E775" i="1" s="1"/>
  <c r="J827" i="1"/>
  <c r="K827" i="1" s="1"/>
  <c r="P827" i="1"/>
  <c r="Q827" i="1" s="1"/>
  <c r="P972" i="1"/>
  <c r="Q972" i="1" s="1"/>
  <c r="D972" i="1"/>
  <c r="E972" i="1" s="1"/>
  <c r="J972" i="1"/>
  <c r="K972" i="1" s="1"/>
  <c r="P868" i="1"/>
  <c r="Q868" i="1" s="1"/>
  <c r="D868" i="1"/>
  <c r="E868" i="1" s="1"/>
  <c r="J920" i="1"/>
  <c r="K920" i="1" s="1"/>
  <c r="J868" i="1"/>
  <c r="K868" i="1" s="1"/>
  <c r="P920" i="1"/>
  <c r="Q920" i="1" s="1"/>
  <c r="D920" i="1"/>
  <c r="E920" i="1" s="1"/>
  <c r="J816" i="1"/>
  <c r="K816" i="1" s="1"/>
  <c r="P816" i="1"/>
  <c r="Q816" i="1" s="1"/>
  <c r="D816" i="1"/>
  <c r="E816" i="1" s="1"/>
  <c r="D975" i="1"/>
  <c r="E975" i="1" s="1"/>
  <c r="J923" i="1"/>
  <c r="K923" i="1" s="1"/>
  <c r="J975" i="1"/>
  <c r="K975" i="1" s="1"/>
  <c r="P923" i="1"/>
  <c r="Q923" i="1" s="1"/>
  <c r="P975" i="1"/>
  <c r="Q975" i="1" s="1"/>
  <c r="J871" i="1"/>
  <c r="K871" i="1" s="1"/>
  <c r="D923" i="1"/>
  <c r="E923" i="1" s="1"/>
  <c r="P871" i="1"/>
  <c r="Q871" i="1" s="1"/>
  <c r="D871" i="1"/>
  <c r="E871" i="1" s="1"/>
  <c r="D819" i="1"/>
  <c r="E819" i="1" s="1"/>
  <c r="J819" i="1"/>
  <c r="K819" i="1" s="1"/>
  <c r="P819" i="1"/>
  <c r="Q819" i="1" s="1"/>
  <c r="J974" i="1"/>
  <c r="K974" i="1" s="1"/>
  <c r="P974" i="1"/>
  <c r="Q974" i="1" s="1"/>
  <c r="D974" i="1"/>
  <c r="E974" i="1" s="1"/>
  <c r="P870" i="1"/>
  <c r="Q870" i="1" s="1"/>
  <c r="D922" i="1"/>
  <c r="E922" i="1" s="1"/>
  <c r="J922" i="1"/>
  <c r="K922" i="1" s="1"/>
  <c r="D870" i="1"/>
  <c r="E870" i="1" s="1"/>
  <c r="P922" i="1"/>
  <c r="Q922" i="1" s="1"/>
  <c r="J870" i="1"/>
  <c r="K870" i="1" s="1"/>
  <c r="D818" i="1"/>
  <c r="E818" i="1" s="1"/>
  <c r="J818" i="1"/>
  <c r="K818" i="1" s="1"/>
  <c r="P818" i="1"/>
  <c r="Q818" i="1" s="1"/>
  <c r="D928" i="1"/>
  <c r="E928" i="1" s="1"/>
  <c r="P980" i="1"/>
  <c r="Q980" i="1" s="1"/>
  <c r="D980" i="1"/>
  <c r="E980" i="1" s="1"/>
  <c r="J928" i="1"/>
  <c r="K928" i="1" s="1"/>
  <c r="J980" i="1"/>
  <c r="K980" i="1" s="1"/>
  <c r="P876" i="1"/>
  <c r="Q876" i="1" s="1"/>
  <c r="D876" i="1"/>
  <c r="E876" i="1" s="1"/>
  <c r="P928" i="1"/>
  <c r="Q928" i="1" s="1"/>
  <c r="J876" i="1"/>
  <c r="K876" i="1" s="1"/>
  <c r="J824" i="1"/>
  <c r="K824" i="1" s="1"/>
  <c r="P824" i="1"/>
  <c r="Q824" i="1" s="1"/>
  <c r="D824" i="1"/>
  <c r="E824" i="1" s="1"/>
  <c r="P946" i="1"/>
  <c r="Q946" i="1" s="1"/>
  <c r="P998" i="1"/>
  <c r="Q998" i="1" s="1"/>
  <c r="D946" i="1"/>
  <c r="E946" i="1" s="1"/>
  <c r="D998" i="1"/>
  <c r="E998" i="1" s="1"/>
  <c r="J946" i="1"/>
  <c r="K946" i="1" s="1"/>
  <c r="J998" i="1"/>
  <c r="K998" i="1" s="1"/>
  <c r="D894" i="1"/>
  <c r="E894" i="1" s="1"/>
  <c r="D842" i="1"/>
  <c r="E842" i="1" s="1"/>
  <c r="J894" i="1"/>
  <c r="K894" i="1" s="1"/>
  <c r="J842" i="1"/>
  <c r="K842" i="1" s="1"/>
  <c r="P894" i="1"/>
  <c r="Q894" i="1" s="1"/>
  <c r="P842" i="1"/>
  <c r="Q842" i="1" s="1"/>
  <c r="J211" i="1"/>
  <c r="K211" i="1" s="1"/>
  <c r="P991" i="1"/>
  <c r="Q991" i="1" s="1"/>
  <c r="D991" i="1"/>
  <c r="E991" i="1" s="1"/>
  <c r="J939" i="1"/>
  <c r="K939" i="1" s="1"/>
  <c r="P939" i="1"/>
  <c r="Q939" i="1" s="1"/>
  <c r="J991" i="1"/>
  <c r="K991" i="1" s="1"/>
  <c r="D939" i="1"/>
  <c r="E939" i="1" s="1"/>
  <c r="J887" i="1"/>
  <c r="K887" i="1" s="1"/>
  <c r="P887" i="1"/>
  <c r="Q887" i="1" s="1"/>
  <c r="D835" i="1"/>
  <c r="E835" i="1" s="1"/>
  <c r="D887" i="1"/>
  <c r="E887" i="1" s="1"/>
  <c r="J835" i="1"/>
  <c r="K835" i="1" s="1"/>
  <c r="P835" i="1"/>
  <c r="Q835" i="1" s="1"/>
  <c r="J217" i="1"/>
  <c r="K217" i="1" s="1"/>
  <c r="P997" i="1"/>
  <c r="Q997" i="1" s="1"/>
  <c r="D997" i="1"/>
  <c r="E997" i="1" s="1"/>
  <c r="J945" i="1"/>
  <c r="K945" i="1" s="1"/>
  <c r="J997" i="1"/>
  <c r="K997" i="1" s="1"/>
  <c r="P945" i="1"/>
  <c r="Q945" i="1" s="1"/>
  <c r="J893" i="1"/>
  <c r="K893" i="1" s="1"/>
  <c r="J841" i="1"/>
  <c r="K841" i="1" s="1"/>
  <c r="P893" i="1"/>
  <c r="Q893" i="1" s="1"/>
  <c r="D893" i="1"/>
  <c r="E893" i="1" s="1"/>
  <c r="P841" i="1"/>
  <c r="Q841" i="1" s="1"/>
  <c r="D841" i="1"/>
  <c r="E841" i="1" s="1"/>
  <c r="D945" i="1"/>
  <c r="E945" i="1" s="1"/>
  <c r="J978" i="1"/>
  <c r="K978" i="1" s="1"/>
  <c r="P926" i="1"/>
  <c r="Q926" i="1" s="1"/>
  <c r="P978" i="1"/>
  <c r="Q978" i="1" s="1"/>
  <c r="D926" i="1"/>
  <c r="E926" i="1" s="1"/>
  <c r="D978" i="1"/>
  <c r="E978" i="1" s="1"/>
  <c r="J926" i="1"/>
  <c r="K926" i="1" s="1"/>
  <c r="D874" i="1"/>
  <c r="E874" i="1" s="1"/>
  <c r="J874" i="1"/>
  <c r="K874" i="1" s="1"/>
  <c r="P874" i="1"/>
  <c r="Q874" i="1" s="1"/>
  <c r="P822" i="1"/>
  <c r="Q822" i="1" s="1"/>
  <c r="D822" i="1"/>
  <c r="E822" i="1" s="1"/>
  <c r="J822" i="1"/>
  <c r="K822" i="1" s="1"/>
  <c r="J986" i="1"/>
  <c r="K986" i="1" s="1"/>
  <c r="J934" i="1"/>
  <c r="K934" i="1" s="1"/>
  <c r="P986" i="1"/>
  <c r="Q986" i="1" s="1"/>
  <c r="P934" i="1"/>
  <c r="Q934" i="1" s="1"/>
  <c r="D986" i="1"/>
  <c r="E986" i="1" s="1"/>
  <c r="D934" i="1"/>
  <c r="E934" i="1" s="1"/>
  <c r="D882" i="1"/>
  <c r="E882" i="1" s="1"/>
  <c r="J882" i="1"/>
  <c r="K882" i="1" s="1"/>
  <c r="P882" i="1"/>
  <c r="Q882" i="1" s="1"/>
  <c r="D830" i="1"/>
  <c r="E830" i="1" s="1"/>
  <c r="J830" i="1"/>
  <c r="K830" i="1" s="1"/>
  <c r="P830" i="1"/>
  <c r="Q830" i="1" s="1"/>
  <c r="P778" i="1"/>
  <c r="Q778" i="1" s="1"/>
  <c r="J778" i="1"/>
  <c r="K778" i="1" s="1"/>
  <c r="D778" i="1"/>
  <c r="E778" i="1" s="1"/>
  <c r="J1008" i="1"/>
  <c r="K1008" i="1" s="1"/>
  <c r="P956" i="1"/>
  <c r="Q956" i="1" s="1"/>
  <c r="D956" i="1"/>
  <c r="E956" i="1" s="1"/>
  <c r="P1008" i="1"/>
  <c r="Q1008" i="1" s="1"/>
  <c r="D1008" i="1"/>
  <c r="E1008" i="1" s="1"/>
  <c r="J956" i="1"/>
  <c r="K956" i="1" s="1"/>
  <c r="P904" i="1"/>
  <c r="Q904" i="1" s="1"/>
  <c r="D904" i="1"/>
  <c r="E904" i="1" s="1"/>
  <c r="P852" i="1"/>
  <c r="Q852" i="1" s="1"/>
  <c r="D852" i="1"/>
  <c r="E852" i="1" s="1"/>
  <c r="J904" i="1"/>
  <c r="K904" i="1" s="1"/>
  <c r="J852" i="1"/>
  <c r="K852" i="1" s="1"/>
  <c r="P800" i="1"/>
  <c r="Q800" i="1" s="1"/>
  <c r="J800" i="1"/>
  <c r="K800" i="1" s="1"/>
  <c r="D800" i="1"/>
  <c r="E800" i="1" s="1"/>
  <c r="P984" i="1"/>
  <c r="Q984" i="1" s="1"/>
  <c r="D984" i="1"/>
  <c r="E984" i="1" s="1"/>
  <c r="P932" i="1"/>
  <c r="Q932" i="1" s="1"/>
  <c r="D932" i="1"/>
  <c r="E932" i="1" s="1"/>
  <c r="J984" i="1"/>
  <c r="K984" i="1" s="1"/>
  <c r="J880" i="1"/>
  <c r="K880" i="1" s="1"/>
  <c r="P880" i="1"/>
  <c r="Q880" i="1" s="1"/>
  <c r="D880" i="1"/>
  <c r="E880" i="1" s="1"/>
  <c r="J932" i="1"/>
  <c r="K932" i="1" s="1"/>
  <c r="P828" i="1"/>
  <c r="Q828" i="1" s="1"/>
  <c r="D828" i="1"/>
  <c r="E828" i="1" s="1"/>
  <c r="J828" i="1"/>
  <c r="K828" i="1" s="1"/>
  <c r="P776" i="1"/>
  <c r="Q776" i="1" s="1"/>
  <c r="J776" i="1"/>
  <c r="K776" i="1" s="1"/>
  <c r="D776" i="1"/>
  <c r="E776" i="1" s="1"/>
  <c r="D979" i="1"/>
  <c r="E979" i="1" s="1"/>
  <c r="J927" i="1"/>
  <c r="K927" i="1" s="1"/>
  <c r="J979" i="1"/>
  <c r="K979" i="1" s="1"/>
  <c r="P927" i="1"/>
  <c r="Q927" i="1" s="1"/>
  <c r="P979" i="1"/>
  <c r="Q979" i="1" s="1"/>
  <c r="D875" i="1"/>
  <c r="E875" i="1" s="1"/>
  <c r="D927" i="1"/>
  <c r="E927" i="1" s="1"/>
  <c r="J875" i="1"/>
  <c r="K875" i="1" s="1"/>
  <c r="P875" i="1"/>
  <c r="Q875" i="1" s="1"/>
  <c r="J823" i="1"/>
  <c r="K823" i="1" s="1"/>
  <c r="P823" i="1"/>
  <c r="Q823" i="1" s="1"/>
  <c r="D823" i="1"/>
  <c r="E823" i="1" s="1"/>
  <c r="P970" i="1"/>
  <c r="Q970" i="1" s="1"/>
  <c r="D970" i="1"/>
  <c r="E970" i="1" s="1"/>
  <c r="J970" i="1"/>
  <c r="K970" i="1" s="1"/>
  <c r="P918" i="1"/>
  <c r="Q918" i="1" s="1"/>
  <c r="D866" i="1"/>
  <c r="E866" i="1" s="1"/>
  <c r="D918" i="1"/>
  <c r="E918" i="1" s="1"/>
  <c r="J866" i="1"/>
  <c r="K866" i="1" s="1"/>
  <c r="J918" i="1"/>
  <c r="K918" i="1" s="1"/>
  <c r="P866" i="1"/>
  <c r="Q866" i="1" s="1"/>
  <c r="P814" i="1"/>
  <c r="Q814" i="1" s="1"/>
  <c r="D814" i="1"/>
  <c r="E814" i="1" s="1"/>
  <c r="J814" i="1"/>
  <c r="K814" i="1" s="1"/>
  <c r="D982" i="1"/>
  <c r="E982" i="1" s="1"/>
  <c r="P930" i="1"/>
  <c r="Q930" i="1" s="1"/>
  <c r="J982" i="1"/>
  <c r="K982" i="1" s="1"/>
  <c r="D930" i="1"/>
  <c r="E930" i="1" s="1"/>
  <c r="J930" i="1"/>
  <c r="K930" i="1" s="1"/>
  <c r="P982" i="1"/>
  <c r="Q982" i="1" s="1"/>
  <c r="P878" i="1"/>
  <c r="Q878" i="1" s="1"/>
  <c r="D878" i="1"/>
  <c r="E878" i="1" s="1"/>
  <c r="J878" i="1"/>
  <c r="K878" i="1" s="1"/>
  <c r="D826" i="1"/>
  <c r="E826" i="1" s="1"/>
  <c r="D774" i="1"/>
  <c r="E774" i="1" s="1"/>
  <c r="J826" i="1"/>
  <c r="K826" i="1" s="1"/>
  <c r="Q826" i="1"/>
  <c r="P774" i="1"/>
  <c r="Q774" i="1" s="1"/>
  <c r="J774" i="1"/>
  <c r="K774" i="1" s="1"/>
  <c r="J210" i="1"/>
  <c r="K210" i="1" s="1"/>
  <c r="D938" i="1"/>
  <c r="E938" i="1" s="1"/>
  <c r="D990" i="1"/>
  <c r="E990" i="1" s="1"/>
  <c r="J938" i="1"/>
  <c r="K938" i="1" s="1"/>
  <c r="J990" i="1"/>
  <c r="K990" i="1" s="1"/>
  <c r="P938" i="1"/>
  <c r="Q938" i="1" s="1"/>
  <c r="P990" i="1"/>
  <c r="Q990" i="1" s="1"/>
  <c r="P886" i="1"/>
  <c r="Q886" i="1" s="1"/>
  <c r="D834" i="1"/>
  <c r="E834" i="1" s="1"/>
  <c r="D886" i="1"/>
  <c r="E886" i="1" s="1"/>
  <c r="J834" i="1"/>
  <c r="K834" i="1" s="1"/>
  <c r="J886" i="1"/>
  <c r="K886" i="1" s="1"/>
  <c r="P834" i="1"/>
  <c r="Q834" i="1" s="1"/>
  <c r="J215" i="1"/>
  <c r="K215" i="1" s="1"/>
  <c r="J995" i="1"/>
  <c r="K995" i="1" s="1"/>
  <c r="J943" i="1"/>
  <c r="K943" i="1" s="1"/>
  <c r="P995" i="1"/>
  <c r="Q995" i="1" s="1"/>
  <c r="P943" i="1"/>
  <c r="Q943" i="1" s="1"/>
  <c r="D995" i="1"/>
  <c r="E995" i="1" s="1"/>
  <c r="D943" i="1"/>
  <c r="E943" i="1" s="1"/>
  <c r="D891" i="1"/>
  <c r="E891" i="1" s="1"/>
  <c r="D839" i="1"/>
  <c r="E839" i="1" s="1"/>
  <c r="J891" i="1"/>
  <c r="K891" i="1" s="1"/>
  <c r="J839" i="1"/>
  <c r="K839" i="1" s="1"/>
  <c r="P891" i="1"/>
  <c r="Q891" i="1" s="1"/>
  <c r="P839" i="1"/>
  <c r="Q839" i="1" s="1"/>
  <c r="J212" i="1"/>
  <c r="K212" i="1" s="1"/>
  <c r="J992" i="1"/>
  <c r="K992" i="1" s="1"/>
  <c r="D940" i="1"/>
  <c r="E940" i="1" s="1"/>
  <c r="J940" i="1"/>
  <c r="K940" i="1" s="1"/>
  <c r="P992" i="1"/>
  <c r="Q992" i="1" s="1"/>
  <c r="D992" i="1"/>
  <c r="E992" i="1" s="1"/>
  <c r="J888" i="1"/>
  <c r="K888" i="1" s="1"/>
  <c r="P940" i="1"/>
  <c r="Q940" i="1" s="1"/>
  <c r="P836" i="1"/>
  <c r="Q836" i="1" s="1"/>
  <c r="D836" i="1"/>
  <c r="E836" i="1" s="1"/>
  <c r="P888" i="1"/>
  <c r="Q888" i="1" s="1"/>
  <c r="D888" i="1"/>
  <c r="E888" i="1" s="1"/>
  <c r="J836" i="1"/>
  <c r="K836" i="1" s="1"/>
  <c r="J968" i="1"/>
  <c r="K968" i="1" s="1"/>
  <c r="P968" i="1"/>
  <c r="Q968" i="1" s="1"/>
  <c r="D968" i="1"/>
  <c r="E968" i="1" s="1"/>
  <c r="J864" i="1"/>
  <c r="K864" i="1" s="1"/>
  <c r="J916" i="1"/>
  <c r="K916" i="1" s="1"/>
  <c r="P864" i="1"/>
  <c r="Q864" i="1" s="1"/>
  <c r="D864" i="1"/>
  <c r="E864" i="1" s="1"/>
  <c r="P916" i="1"/>
  <c r="Q916" i="1" s="1"/>
  <c r="D916" i="1"/>
  <c r="E916" i="1" s="1"/>
  <c r="J812" i="1"/>
  <c r="K812" i="1" s="1"/>
  <c r="P812" i="1"/>
  <c r="Q812" i="1" s="1"/>
  <c r="D812" i="1"/>
  <c r="E812" i="1" s="1"/>
  <c r="J987" i="1"/>
  <c r="K987" i="1" s="1"/>
  <c r="J935" i="1"/>
  <c r="K935" i="1" s="1"/>
  <c r="P987" i="1"/>
  <c r="Q987" i="1" s="1"/>
  <c r="P935" i="1"/>
  <c r="Q935" i="1" s="1"/>
  <c r="D987" i="1"/>
  <c r="E987" i="1" s="1"/>
  <c r="D935" i="1"/>
  <c r="E935" i="1" s="1"/>
  <c r="D883" i="1"/>
  <c r="E883" i="1" s="1"/>
  <c r="J831" i="1"/>
  <c r="K831" i="1" s="1"/>
  <c r="J883" i="1"/>
  <c r="K883" i="1" s="1"/>
  <c r="P883" i="1"/>
  <c r="Q883" i="1" s="1"/>
  <c r="D831" i="1"/>
  <c r="E831" i="1" s="1"/>
  <c r="P831" i="1"/>
  <c r="Q831" i="1" s="1"/>
  <c r="P779" i="1"/>
  <c r="Q779" i="1" s="1"/>
  <c r="J779" i="1"/>
  <c r="K779" i="1" s="1"/>
  <c r="D779" i="1"/>
  <c r="E779" i="1" s="1"/>
  <c r="J952" i="1"/>
  <c r="K952" i="1" s="1"/>
  <c r="P1004" i="1"/>
  <c r="Q1004" i="1" s="1"/>
  <c r="D1004" i="1"/>
  <c r="E1004" i="1" s="1"/>
  <c r="P952" i="1"/>
  <c r="Q952" i="1" s="1"/>
  <c r="J1004" i="1"/>
  <c r="K1004" i="1" s="1"/>
  <c r="D952" i="1"/>
  <c r="E952" i="1" s="1"/>
  <c r="J900" i="1"/>
  <c r="K900" i="1" s="1"/>
  <c r="J848" i="1"/>
  <c r="K848" i="1" s="1"/>
  <c r="P900" i="1"/>
  <c r="Q900" i="1" s="1"/>
  <c r="D900" i="1"/>
  <c r="E900" i="1" s="1"/>
  <c r="P848" i="1"/>
  <c r="Q848" i="1" s="1"/>
  <c r="D848" i="1"/>
  <c r="E848" i="1" s="1"/>
  <c r="D796" i="1"/>
  <c r="E796" i="1" s="1"/>
  <c r="P796" i="1"/>
  <c r="Q796" i="1" s="1"/>
  <c r="J796" i="1"/>
  <c r="K796" i="1" s="1"/>
  <c r="P1007" i="1"/>
  <c r="Q1007" i="1" s="1"/>
  <c r="D955" i="1"/>
  <c r="E955" i="1" s="1"/>
  <c r="D1007" i="1"/>
  <c r="E1007" i="1" s="1"/>
  <c r="J955" i="1"/>
  <c r="K955" i="1" s="1"/>
  <c r="J1007" i="1"/>
  <c r="K1007" i="1" s="1"/>
  <c r="P955" i="1"/>
  <c r="Q955" i="1" s="1"/>
  <c r="J903" i="1"/>
  <c r="K903" i="1" s="1"/>
  <c r="J851" i="1"/>
  <c r="K851" i="1" s="1"/>
  <c r="P903" i="1"/>
  <c r="Q903" i="1" s="1"/>
  <c r="P851" i="1"/>
  <c r="Q851" i="1" s="1"/>
  <c r="D903" i="1"/>
  <c r="E903" i="1" s="1"/>
  <c r="D851" i="1"/>
  <c r="E851" i="1" s="1"/>
  <c r="P799" i="1"/>
  <c r="Q799" i="1" s="1"/>
  <c r="J799" i="1"/>
  <c r="K799" i="1" s="1"/>
  <c r="D799" i="1"/>
  <c r="E799" i="1" s="1"/>
  <c r="P973" i="1"/>
  <c r="Q973" i="1" s="1"/>
  <c r="D973" i="1"/>
  <c r="E973" i="1" s="1"/>
  <c r="J973" i="1"/>
  <c r="K973" i="1" s="1"/>
  <c r="D921" i="1"/>
  <c r="E921" i="1" s="1"/>
  <c r="P869" i="1"/>
  <c r="Q869" i="1" s="1"/>
  <c r="J921" i="1"/>
  <c r="K921" i="1" s="1"/>
  <c r="D869" i="1"/>
  <c r="E869" i="1" s="1"/>
  <c r="J869" i="1"/>
  <c r="K869" i="1" s="1"/>
  <c r="P921" i="1"/>
  <c r="Q921" i="1" s="1"/>
  <c r="J817" i="1"/>
  <c r="K817" i="1" s="1"/>
  <c r="P817" i="1"/>
  <c r="Q817" i="1" s="1"/>
  <c r="D817" i="1"/>
  <c r="E817" i="1" s="1"/>
  <c r="P925" i="1"/>
  <c r="Q925" i="1" s="1"/>
  <c r="D925" i="1"/>
  <c r="E925" i="1" s="1"/>
  <c r="P977" i="1"/>
  <c r="Q977" i="1" s="1"/>
  <c r="D977" i="1"/>
  <c r="E977" i="1" s="1"/>
  <c r="J925" i="1"/>
  <c r="K925" i="1" s="1"/>
  <c r="J977" i="1"/>
  <c r="K977" i="1" s="1"/>
  <c r="J873" i="1"/>
  <c r="K873" i="1" s="1"/>
  <c r="P873" i="1"/>
  <c r="Q873" i="1" s="1"/>
  <c r="D873" i="1"/>
  <c r="E873" i="1" s="1"/>
  <c r="P821" i="1"/>
  <c r="Q821" i="1" s="1"/>
  <c r="D821" i="1"/>
  <c r="E821" i="1" s="1"/>
  <c r="J821" i="1"/>
  <c r="K821" i="1" s="1"/>
  <c r="J971" i="1"/>
  <c r="K971" i="1" s="1"/>
  <c r="P971" i="1"/>
  <c r="Q971" i="1" s="1"/>
  <c r="D971" i="1"/>
  <c r="E971" i="1" s="1"/>
  <c r="J919" i="1"/>
  <c r="K919" i="1" s="1"/>
  <c r="D867" i="1"/>
  <c r="E867" i="1" s="1"/>
  <c r="P919" i="1"/>
  <c r="Q919" i="1" s="1"/>
  <c r="D919" i="1"/>
  <c r="E919" i="1" s="1"/>
  <c r="J867" i="1"/>
  <c r="K867" i="1" s="1"/>
  <c r="P867" i="1"/>
  <c r="Q867" i="1" s="1"/>
  <c r="J815" i="1"/>
  <c r="K815" i="1" s="1"/>
  <c r="P815" i="1"/>
  <c r="Q815" i="1" s="1"/>
  <c r="D815" i="1"/>
  <c r="E815" i="1" s="1"/>
  <c r="P969" i="1"/>
  <c r="Q969" i="1" s="1"/>
  <c r="D969" i="1"/>
  <c r="E969" i="1" s="1"/>
  <c r="J969" i="1"/>
  <c r="K969" i="1" s="1"/>
  <c r="D917" i="1"/>
  <c r="E917" i="1" s="1"/>
  <c r="J865" i="1"/>
  <c r="K865" i="1" s="1"/>
  <c r="J917" i="1"/>
  <c r="K917" i="1" s="1"/>
  <c r="P865" i="1"/>
  <c r="Q865" i="1" s="1"/>
  <c r="P917" i="1"/>
  <c r="Q917" i="1" s="1"/>
  <c r="D865" i="1"/>
  <c r="E865" i="1" s="1"/>
  <c r="J813" i="1"/>
  <c r="K813" i="1" s="1"/>
  <c r="P813" i="1"/>
  <c r="Q813" i="1" s="1"/>
  <c r="D813" i="1"/>
  <c r="E813" i="1" s="1"/>
  <c r="J981" i="1"/>
  <c r="K981" i="1" s="1"/>
  <c r="D929" i="1"/>
  <c r="E929" i="1" s="1"/>
  <c r="P981" i="1"/>
  <c r="Q981" i="1" s="1"/>
  <c r="D981" i="1"/>
  <c r="E981" i="1" s="1"/>
  <c r="J929" i="1"/>
  <c r="K929" i="1" s="1"/>
  <c r="P877" i="1"/>
  <c r="Q877" i="1" s="1"/>
  <c r="D877" i="1"/>
  <c r="E877" i="1" s="1"/>
  <c r="P929" i="1"/>
  <c r="Q929" i="1" s="1"/>
  <c r="J877" i="1"/>
  <c r="K877" i="1" s="1"/>
  <c r="J825" i="1"/>
  <c r="K825" i="1" s="1"/>
  <c r="P773" i="1"/>
  <c r="Q773" i="1" s="1"/>
  <c r="J773" i="1"/>
  <c r="K773" i="1" s="1"/>
  <c r="Q825" i="1"/>
  <c r="D773" i="1"/>
  <c r="E773" i="1" s="1"/>
  <c r="D825" i="1"/>
  <c r="E825" i="1" s="1"/>
  <c r="J213" i="1"/>
  <c r="K213" i="1" s="1"/>
  <c r="D941" i="1"/>
  <c r="E941" i="1" s="1"/>
  <c r="J993" i="1"/>
  <c r="K993" i="1" s="1"/>
  <c r="J941" i="1"/>
  <c r="K941" i="1" s="1"/>
  <c r="P993" i="1"/>
  <c r="Q993" i="1" s="1"/>
  <c r="D993" i="1"/>
  <c r="E993" i="1" s="1"/>
  <c r="P941" i="1"/>
  <c r="Q941" i="1" s="1"/>
  <c r="J889" i="1"/>
  <c r="K889" i="1" s="1"/>
  <c r="P837" i="1"/>
  <c r="Q837" i="1" s="1"/>
  <c r="P889" i="1"/>
  <c r="Q889" i="1" s="1"/>
  <c r="D837" i="1"/>
  <c r="E837" i="1" s="1"/>
  <c r="D889" i="1"/>
  <c r="E889" i="1" s="1"/>
  <c r="J837" i="1"/>
  <c r="K837" i="1" s="1"/>
  <c r="J947" i="1"/>
  <c r="K947" i="1" s="1"/>
  <c r="J999" i="1"/>
  <c r="K999" i="1" s="1"/>
  <c r="P947" i="1"/>
  <c r="Q947" i="1" s="1"/>
  <c r="P999" i="1"/>
  <c r="Q999" i="1" s="1"/>
  <c r="D947" i="1"/>
  <c r="E947" i="1" s="1"/>
  <c r="D999" i="1"/>
  <c r="E999" i="1" s="1"/>
  <c r="P895" i="1"/>
  <c r="Q895" i="1" s="1"/>
  <c r="P843" i="1"/>
  <c r="Q843" i="1" s="1"/>
  <c r="D895" i="1"/>
  <c r="E895" i="1" s="1"/>
  <c r="D843" i="1"/>
  <c r="E843" i="1" s="1"/>
  <c r="J895" i="1"/>
  <c r="K895" i="1" s="1"/>
  <c r="J843" i="1"/>
  <c r="K843" i="1" s="1"/>
  <c r="P791" i="1"/>
  <c r="Q791" i="1" s="1"/>
  <c r="J791" i="1"/>
  <c r="K791" i="1" s="1"/>
  <c r="D791" i="1"/>
  <c r="E791" i="1" s="1"/>
  <c r="J216" i="1"/>
  <c r="K216" i="1" s="1"/>
  <c r="J944" i="1"/>
  <c r="K944" i="1" s="1"/>
  <c r="J996" i="1"/>
  <c r="K996" i="1" s="1"/>
  <c r="P944" i="1"/>
  <c r="Q944" i="1" s="1"/>
  <c r="P996" i="1"/>
  <c r="Q996" i="1" s="1"/>
  <c r="D996" i="1"/>
  <c r="E996" i="1" s="1"/>
  <c r="P892" i="1"/>
  <c r="Q892" i="1" s="1"/>
  <c r="D892" i="1"/>
  <c r="E892" i="1" s="1"/>
  <c r="P840" i="1"/>
  <c r="Q840" i="1" s="1"/>
  <c r="D840" i="1"/>
  <c r="E840" i="1" s="1"/>
  <c r="D944" i="1"/>
  <c r="E944" i="1" s="1"/>
  <c r="J892" i="1"/>
  <c r="K892" i="1" s="1"/>
  <c r="J840" i="1"/>
  <c r="K840" i="1" s="1"/>
  <c r="J1002" i="1"/>
  <c r="K1002" i="1" s="1"/>
  <c r="P950" i="1"/>
  <c r="Q950" i="1" s="1"/>
  <c r="P1002" i="1"/>
  <c r="Q1002" i="1" s="1"/>
  <c r="D950" i="1"/>
  <c r="E950" i="1" s="1"/>
  <c r="D1002" i="1"/>
  <c r="E1002" i="1" s="1"/>
  <c r="J950" i="1"/>
  <c r="K950" i="1" s="1"/>
  <c r="P898" i="1"/>
  <c r="Q898" i="1" s="1"/>
  <c r="P846" i="1"/>
  <c r="Q846" i="1" s="1"/>
  <c r="D898" i="1"/>
  <c r="E898" i="1" s="1"/>
  <c r="D846" i="1"/>
  <c r="E846" i="1" s="1"/>
  <c r="J898" i="1"/>
  <c r="K898" i="1" s="1"/>
  <c r="J846" i="1"/>
  <c r="K846" i="1" s="1"/>
  <c r="P794" i="1"/>
  <c r="Q794" i="1" s="1"/>
  <c r="J794" i="1"/>
  <c r="K794" i="1" s="1"/>
  <c r="D794" i="1"/>
  <c r="E794" i="1" s="1"/>
  <c r="J1005" i="1"/>
  <c r="K1005" i="1" s="1"/>
  <c r="J953" i="1"/>
  <c r="K953" i="1" s="1"/>
  <c r="P1005" i="1"/>
  <c r="Q1005" i="1" s="1"/>
  <c r="D1005" i="1"/>
  <c r="E1005" i="1" s="1"/>
  <c r="P953" i="1"/>
  <c r="Q953" i="1" s="1"/>
  <c r="D953" i="1"/>
  <c r="E953" i="1" s="1"/>
  <c r="P901" i="1"/>
  <c r="Q901" i="1" s="1"/>
  <c r="D901" i="1"/>
  <c r="E901" i="1" s="1"/>
  <c r="P849" i="1"/>
  <c r="Q849" i="1" s="1"/>
  <c r="D849" i="1"/>
  <c r="E849" i="1" s="1"/>
  <c r="J901" i="1"/>
  <c r="K901" i="1" s="1"/>
  <c r="J849" i="1"/>
  <c r="K849" i="1" s="1"/>
  <c r="P797" i="1"/>
  <c r="Q797" i="1" s="1"/>
  <c r="J797" i="1"/>
  <c r="K797" i="1" s="1"/>
  <c r="D797" i="1"/>
  <c r="E797" i="1" s="1"/>
  <c r="D1003" i="1"/>
  <c r="E1003" i="1" s="1"/>
  <c r="J951" i="1"/>
  <c r="K951" i="1" s="1"/>
  <c r="P951" i="1"/>
  <c r="Q951" i="1" s="1"/>
  <c r="J1003" i="1"/>
  <c r="K1003" i="1" s="1"/>
  <c r="D951" i="1"/>
  <c r="E951" i="1" s="1"/>
  <c r="P1003" i="1"/>
  <c r="Q1003" i="1" s="1"/>
  <c r="J899" i="1"/>
  <c r="K899" i="1" s="1"/>
  <c r="J847" i="1"/>
  <c r="K847" i="1" s="1"/>
  <c r="P899" i="1"/>
  <c r="Q899" i="1" s="1"/>
  <c r="P847" i="1"/>
  <c r="Q847" i="1" s="1"/>
  <c r="D899" i="1"/>
  <c r="E899" i="1" s="1"/>
  <c r="D847" i="1"/>
  <c r="E847" i="1" s="1"/>
  <c r="P795" i="1"/>
  <c r="Q795" i="1" s="1"/>
  <c r="J795" i="1"/>
  <c r="K795" i="1" s="1"/>
  <c r="D795" i="1"/>
  <c r="E795" i="1" s="1"/>
  <c r="J933" i="1"/>
  <c r="K933" i="1" s="1"/>
  <c r="P985" i="1"/>
  <c r="Q985" i="1" s="1"/>
  <c r="P933" i="1"/>
  <c r="Q933" i="1" s="1"/>
  <c r="D985" i="1"/>
  <c r="E985" i="1" s="1"/>
  <c r="D933" i="1"/>
  <c r="E933" i="1" s="1"/>
  <c r="J985" i="1"/>
  <c r="K985" i="1" s="1"/>
  <c r="J881" i="1"/>
  <c r="K881" i="1" s="1"/>
  <c r="P881" i="1"/>
  <c r="Q881" i="1" s="1"/>
  <c r="D881" i="1"/>
  <c r="E881" i="1" s="1"/>
  <c r="P829" i="1"/>
  <c r="Q829" i="1" s="1"/>
  <c r="P777" i="1"/>
  <c r="Q777" i="1" s="1"/>
  <c r="J777" i="1"/>
  <c r="K777" i="1" s="1"/>
  <c r="D777" i="1"/>
  <c r="E777" i="1" s="1"/>
  <c r="D829" i="1"/>
  <c r="E829" i="1" s="1"/>
  <c r="J829" i="1"/>
  <c r="K829" i="1" s="1"/>
  <c r="P740" i="1"/>
  <c r="Q740" i="1" s="1"/>
  <c r="J740" i="1"/>
  <c r="K740" i="1" s="1"/>
  <c r="D740" i="1"/>
  <c r="E740" i="1" s="1"/>
  <c r="P723" i="1"/>
  <c r="Q723" i="1" s="1"/>
  <c r="J723" i="1"/>
  <c r="K723" i="1" s="1"/>
  <c r="D723" i="1"/>
  <c r="E723" i="1" s="1"/>
  <c r="D726" i="1"/>
  <c r="E726" i="1" s="1"/>
  <c r="P726" i="1"/>
  <c r="Q726" i="1" s="1"/>
  <c r="J726" i="1"/>
  <c r="K726" i="1" s="1"/>
  <c r="J748" i="1"/>
  <c r="K748" i="1" s="1"/>
  <c r="P748" i="1"/>
  <c r="Q748" i="1" s="1"/>
  <c r="D748" i="1"/>
  <c r="E748" i="1" s="1"/>
  <c r="D724" i="1"/>
  <c r="E724" i="1" s="1"/>
  <c r="J724" i="1"/>
  <c r="K724" i="1" s="1"/>
  <c r="P724" i="1"/>
  <c r="Q724" i="1" s="1"/>
  <c r="P741" i="1"/>
  <c r="Q741" i="1" s="1"/>
  <c r="D741" i="1"/>
  <c r="E741" i="1" s="1"/>
  <c r="J741" i="1"/>
  <c r="K741" i="1" s="1"/>
  <c r="J722" i="1"/>
  <c r="K722" i="1" s="1"/>
  <c r="P722" i="1"/>
  <c r="Q722" i="1" s="1"/>
  <c r="D722" i="1"/>
  <c r="E722" i="1" s="1"/>
  <c r="D727" i="1"/>
  <c r="E727" i="1" s="1"/>
  <c r="P727" i="1"/>
  <c r="Q727" i="1" s="1"/>
  <c r="J727" i="1"/>
  <c r="K727" i="1" s="1"/>
  <c r="P744" i="1"/>
  <c r="Q744" i="1" s="1"/>
  <c r="D744" i="1"/>
  <c r="E744" i="1" s="1"/>
  <c r="J744" i="1"/>
  <c r="K744" i="1" s="1"/>
  <c r="D747" i="1"/>
  <c r="E747" i="1" s="1"/>
  <c r="P747" i="1"/>
  <c r="Q747" i="1" s="1"/>
  <c r="J747" i="1"/>
  <c r="K747" i="1" s="1"/>
  <c r="P746" i="1"/>
  <c r="Q746" i="1" s="1"/>
  <c r="J746" i="1"/>
  <c r="K746" i="1" s="1"/>
  <c r="D746" i="1"/>
  <c r="E746" i="1" s="1"/>
  <c r="P721" i="1"/>
  <c r="Q721" i="1" s="1"/>
  <c r="D721" i="1"/>
  <c r="E721" i="1" s="1"/>
  <c r="J721" i="1"/>
  <c r="K721" i="1" s="1"/>
  <c r="J739" i="1"/>
  <c r="K739" i="1" s="1"/>
  <c r="P739" i="1"/>
  <c r="Q739" i="1" s="1"/>
  <c r="D739" i="1"/>
  <c r="E739" i="1" s="1"/>
  <c r="P742" i="1"/>
  <c r="Q742" i="1" s="1"/>
  <c r="J742" i="1"/>
  <c r="K742" i="1" s="1"/>
  <c r="D742" i="1"/>
  <c r="E742" i="1" s="1"/>
  <c r="P745" i="1"/>
  <c r="Q745" i="1" s="1"/>
  <c r="J745" i="1"/>
  <c r="K745" i="1" s="1"/>
  <c r="D745" i="1"/>
  <c r="E745" i="1" s="1"/>
  <c r="P743" i="1"/>
  <c r="Q743" i="1" s="1"/>
  <c r="J743" i="1"/>
  <c r="K743" i="1" s="1"/>
  <c r="D743" i="1"/>
  <c r="E743" i="1" s="1"/>
  <c r="P725" i="1"/>
  <c r="Q725" i="1" s="1"/>
  <c r="J725" i="1"/>
  <c r="K725" i="1" s="1"/>
  <c r="D725" i="1"/>
  <c r="E725" i="1" s="1"/>
  <c r="P688" i="1"/>
  <c r="Q688" i="1" s="1"/>
  <c r="J688" i="1"/>
  <c r="K688" i="1" s="1"/>
  <c r="D688" i="1"/>
  <c r="E688" i="1" s="1"/>
  <c r="D689" i="1"/>
  <c r="E689" i="1" s="1"/>
  <c r="J689" i="1"/>
  <c r="K689" i="1" s="1"/>
  <c r="P689" i="1"/>
  <c r="Q689" i="1" s="1"/>
  <c r="D696" i="1"/>
  <c r="E696" i="1" s="1"/>
  <c r="P696" i="1"/>
  <c r="Q696" i="1" s="1"/>
  <c r="J696" i="1"/>
  <c r="K696" i="1" s="1"/>
  <c r="P670" i="1"/>
  <c r="Q670" i="1" s="1"/>
  <c r="J670" i="1"/>
  <c r="K670" i="1" s="1"/>
  <c r="D670" i="1"/>
  <c r="E670" i="1" s="1"/>
  <c r="P675" i="1"/>
  <c r="Q675" i="1" s="1"/>
  <c r="J675" i="1"/>
  <c r="K675" i="1" s="1"/>
  <c r="D675" i="1"/>
  <c r="E675" i="1" s="1"/>
  <c r="P692" i="1"/>
  <c r="Q692" i="1" s="1"/>
  <c r="J692" i="1"/>
  <c r="K692" i="1" s="1"/>
  <c r="D692" i="1"/>
  <c r="E692" i="1" s="1"/>
  <c r="D695" i="1"/>
  <c r="E695" i="1" s="1"/>
  <c r="P695" i="1"/>
  <c r="Q695" i="1" s="1"/>
  <c r="J695" i="1"/>
  <c r="K695" i="1" s="1"/>
  <c r="P694" i="1"/>
  <c r="Q694" i="1" s="1"/>
  <c r="D694" i="1"/>
  <c r="E694" i="1" s="1"/>
  <c r="J694" i="1"/>
  <c r="K694" i="1" s="1"/>
  <c r="J671" i="1"/>
  <c r="K671" i="1" s="1"/>
  <c r="D671" i="1"/>
  <c r="E671" i="1" s="1"/>
  <c r="P671" i="1"/>
  <c r="Q671" i="1" s="1"/>
  <c r="P674" i="1"/>
  <c r="Q674" i="1" s="1"/>
  <c r="J674" i="1"/>
  <c r="K674" i="1" s="1"/>
  <c r="D674" i="1"/>
  <c r="E674" i="1" s="1"/>
  <c r="P672" i="1"/>
  <c r="Q672" i="1" s="1"/>
  <c r="J672" i="1"/>
  <c r="K672" i="1" s="1"/>
  <c r="D672" i="1"/>
  <c r="E672" i="1" s="1"/>
  <c r="P669" i="1"/>
  <c r="Q669" i="1" s="1"/>
  <c r="J669" i="1"/>
  <c r="K669" i="1" s="1"/>
  <c r="D669" i="1"/>
  <c r="E669" i="1" s="1"/>
  <c r="P687" i="1"/>
  <c r="Q687" i="1" s="1"/>
  <c r="D687" i="1"/>
  <c r="E687" i="1" s="1"/>
  <c r="J687" i="1"/>
  <c r="K687" i="1" s="1"/>
  <c r="J690" i="1"/>
  <c r="K690" i="1" s="1"/>
  <c r="D690" i="1"/>
  <c r="E690" i="1" s="1"/>
  <c r="P690" i="1"/>
  <c r="Q690" i="1" s="1"/>
  <c r="P693" i="1"/>
  <c r="Q693" i="1" s="1"/>
  <c r="J693" i="1"/>
  <c r="K693" i="1" s="1"/>
  <c r="D693" i="1"/>
  <c r="E693" i="1" s="1"/>
  <c r="D691" i="1"/>
  <c r="E691" i="1" s="1"/>
  <c r="P691" i="1"/>
  <c r="Q691" i="1" s="1"/>
  <c r="J691" i="1"/>
  <c r="K691" i="1" s="1"/>
  <c r="D673" i="1"/>
  <c r="E673" i="1" s="1"/>
  <c r="P673" i="1"/>
  <c r="Q673" i="1" s="1"/>
  <c r="J673" i="1"/>
  <c r="K673" i="1" s="1"/>
  <c r="J636" i="1"/>
  <c r="K636" i="1" s="1"/>
  <c r="P636" i="1"/>
  <c r="Q636" i="1" s="1"/>
  <c r="D636" i="1"/>
  <c r="E636" i="1" s="1"/>
  <c r="P642" i="1"/>
  <c r="Q642" i="1" s="1"/>
  <c r="J642" i="1"/>
  <c r="K642" i="1" s="1"/>
  <c r="D642" i="1"/>
  <c r="E642" i="1" s="1"/>
  <c r="D637" i="1"/>
  <c r="E637" i="1" s="1"/>
  <c r="P637" i="1"/>
  <c r="Q637" i="1" s="1"/>
  <c r="J637" i="1"/>
  <c r="K637" i="1" s="1"/>
  <c r="P619" i="1"/>
  <c r="Q619" i="1" s="1"/>
  <c r="J619" i="1"/>
  <c r="K619" i="1" s="1"/>
  <c r="D619" i="1"/>
  <c r="E619" i="1" s="1"/>
  <c r="P622" i="1"/>
  <c r="Q622" i="1" s="1"/>
  <c r="J622" i="1"/>
  <c r="K622" i="1" s="1"/>
  <c r="D622" i="1"/>
  <c r="E622" i="1" s="1"/>
  <c r="P644" i="1"/>
  <c r="Q644" i="1" s="1"/>
  <c r="J644" i="1"/>
  <c r="K644" i="1" s="1"/>
  <c r="D644" i="1"/>
  <c r="E644" i="1" s="1"/>
  <c r="P620" i="1"/>
  <c r="Q620" i="1" s="1"/>
  <c r="J620" i="1"/>
  <c r="K620" i="1" s="1"/>
  <c r="D620" i="1"/>
  <c r="E620" i="1" s="1"/>
  <c r="J618" i="1"/>
  <c r="K618" i="1" s="1"/>
  <c r="D618" i="1"/>
  <c r="E618" i="1" s="1"/>
  <c r="P618" i="1"/>
  <c r="Q618" i="1" s="1"/>
  <c r="J623" i="1"/>
  <c r="K623" i="1" s="1"/>
  <c r="D623" i="1"/>
  <c r="E623" i="1" s="1"/>
  <c r="P623" i="1"/>
  <c r="Q623" i="1" s="1"/>
  <c r="P640" i="1"/>
  <c r="Q640" i="1" s="1"/>
  <c r="J640" i="1"/>
  <c r="K640" i="1" s="1"/>
  <c r="D640" i="1"/>
  <c r="E640" i="1" s="1"/>
  <c r="D643" i="1"/>
  <c r="E643" i="1" s="1"/>
  <c r="P643" i="1"/>
  <c r="Q643" i="1" s="1"/>
  <c r="J643" i="1"/>
  <c r="K643" i="1" s="1"/>
  <c r="P617" i="1"/>
  <c r="Q617" i="1" s="1"/>
  <c r="J617" i="1"/>
  <c r="K617" i="1" s="1"/>
  <c r="D617" i="1"/>
  <c r="E617" i="1" s="1"/>
  <c r="J635" i="1"/>
  <c r="K635" i="1" s="1"/>
  <c r="P635" i="1"/>
  <c r="Q635" i="1" s="1"/>
  <c r="D635" i="1"/>
  <c r="E635" i="1" s="1"/>
  <c r="P638" i="1"/>
  <c r="Q638" i="1" s="1"/>
  <c r="J638" i="1"/>
  <c r="K638" i="1" s="1"/>
  <c r="D638" i="1"/>
  <c r="E638" i="1" s="1"/>
  <c r="P641" i="1"/>
  <c r="Q641" i="1" s="1"/>
  <c r="J641" i="1"/>
  <c r="K641" i="1" s="1"/>
  <c r="D641" i="1"/>
  <c r="E641" i="1" s="1"/>
  <c r="P639" i="1"/>
  <c r="Q639" i="1" s="1"/>
  <c r="J639" i="1"/>
  <c r="K639" i="1" s="1"/>
  <c r="D639" i="1"/>
  <c r="E639" i="1" s="1"/>
  <c r="P621" i="1"/>
  <c r="Q621" i="1" s="1"/>
  <c r="J621" i="1"/>
  <c r="K621" i="1" s="1"/>
  <c r="D621" i="1"/>
  <c r="E621" i="1" s="1"/>
  <c r="P590" i="1"/>
  <c r="Q590" i="1" s="1"/>
  <c r="D590" i="1"/>
  <c r="E590" i="1" s="1"/>
  <c r="J590" i="1"/>
  <c r="K590" i="1" s="1"/>
  <c r="P567" i="1"/>
  <c r="Q567" i="1" s="1"/>
  <c r="J567" i="1"/>
  <c r="K567" i="1" s="1"/>
  <c r="D567" i="1"/>
  <c r="E567" i="1" s="1"/>
  <c r="P570" i="1"/>
  <c r="Q570" i="1" s="1"/>
  <c r="J570" i="1"/>
  <c r="K570" i="1" s="1"/>
  <c r="D570" i="1"/>
  <c r="E570" i="1" s="1"/>
  <c r="D592" i="1"/>
  <c r="E592" i="1" s="1"/>
  <c r="J592" i="1"/>
  <c r="K592" i="1" s="1"/>
  <c r="P592" i="1"/>
  <c r="Q592" i="1" s="1"/>
  <c r="P568" i="1"/>
  <c r="Q568" i="1" s="1"/>
  <c r="J568" i="1"/>
  <c r="K568" i="1" s="1"/>
  <c r="D568" i="1"/>
  <c r="E568" i="1" s="1"/>
  <c r="J585" i="1"/>
  <c r="K585" i="1" s="1"/>
  <c r="P585" i="1"/>
  <c r="Q585" i="1" s="1"/>
  <c r="D585" i="1"/>
  <c r="E585" i="1" s="1"/>
  <c r="P566" i="1"/>
  <c r="Q566" i="1" s="1"/>
  <c r="J566" i="1"/>
  <c r="K566" i="1" s="1"/>
  <c r="D566" i="1"/>
  <c r="E566" i="1" s="1"/>
  <c r="P571" i="1"/>
  <c r="Q571" i="1" s="1"/>
  <c r="J571" i="1"/>
  <c r="K571" i="1" s="1"/>
  <c r="D571" i="1"/>
  <c r="E571" i="1" s="1"/>
  <c r="P588" i="1"/>
  <c r="Q588" i="1" s="1"/>
  <c r="J588" i="1"/>
  <c r="K588" i="1" s="1"/>
  <c r="D588" i="1"/>
  <c r="E588" i="1" s="1"/>
  <c r="J591" i="1"/>
  <c r="K591" i="1" s="1"/>
  <c r="P591" i="1"/>
  <c r="Q591" i="1" s="1"/>
  <c r="D591" i="1"/>
  <c r="E591" i="1" s="1"/>
  <c r="D584" i="1"/>
  <c r="E584" i="1" s="1"/>
  <c r="P584" i="1"/>
  <c r="Q584" i="1" s="1"/>
  <c r="J584" i="1"/>
  <c r="K584" i="1" s="1"/>
  <c r="P565" i="1"/>
  <c r="Q565" i="1" s="1"/>
  <c r="J565" i="1"/>
  <c r="K565" i="1" s="1"/>
  <c r="D565" i="1"/>
  <c r="E565" i="1" s="1"/>
  <c r="P583" i="1"/>
  <c r="Q583" i="1" s="1"/>
  <c r="D583" i="1"/>
  <c r="E583" i="1" s="1"/>
  <c r="J583" i="1"/>
  <c r="K583" i="1" s="1"/>
  <c r="P586" i="1"/>
  <c r="Q586" i="1" s="1"/>
  <c r="J586" i="1"/>
  <c r="K586" i="1" s="1"/>
  <c r="D586" i="1"/>
  <c r="E586" i="1" s="1"/>
  <c r="P589" i="1"/>
  <c r="Q589" i="1" s="1"/>
  <c r="J589" i="1"/>
  <c r="K589" i="1" s="1"/>
  <c r="D589" i="1"/>
  <c r="E589" i="1" s="1"/>
  <c r="D587" i="1"/>
  <c r="E587" i="1" s="1"/>
  <c r="P587" i="1"/>
  <c r="Q587" i="1" s="1"/>
  <c r="J587" i="1"/>
  <c r="K587" i="1" s="1"/>
  <c r="P569" i="1"/>
  <c r="Q569" i="1" s="1"/>
  <c r="J569" i="1"/>
  <c r="K569" i="1" s="1"/>
  <c r="D569" i="1"/>
  <c r="E569" i="1" s="1"/>
  <c r="P538" i="1"/>
  <c r="Q538" i="1" s="1"/>
  <c r="D538" i="1"/>
  <c r="E538" i="1" s="1"/>
  <c r="J538" i="1"/>
  <c r="K538" i="1" s="1"/>
  <c r="J533" i="1"/>
  <c r="K533" i="1" s="1"/>
  <c r="D533" i="1"/>
  <c r="E533" i="1" s="1"/>
  <c r="P533" i="1"/>
  <c r="Q533" i="1" s="1"/>
  <c r="J540" i="1"/>
  <c r="K540" i="1" s="1"/>
  <c r="P540" i="1"/>
  <c r="Q540" i="1" s="1"/>
  <c r="D540" i="1"/>
  <c r="E540" i="1" s="1"/>
  <c r="D514" i="1"/>
  <c r="E514" i="1" s="1"/>
  <c r="P514" i="1"/>
  <c r="Q514" i="1" s="1"/>
  <c r="J514" i="1"/>
  <c r="K514" i="1" s="1"/>
  <c r="D519" i="1"/>
  <c r="E519" i="1" s="1"/>
  <c r="P519" i="1"/>
  <c r="Q519" i="1" s="1"/>
  <c r="J519" i="1"/>
  <c r="K519" i="1" s="1"/>
  <c r="D536" i="1"/>
  <c r="E536" i="1" s="1"/>
  <c r="P536" i="1"/>
  <c r="Q536" i="1" s="1"/>
  <c r="J536" i="1"/>
  <c r="K536" i="1" s="1"/>
  <c r="J539" i="1"/>
  <c r="K539" i="1" s="1"/>
  <c r="P539" i="1"/>
  <c r="Q539" i="1" s="1"/>
  <c r="D539" i="1"/>
  <c r="E539" i="1" s="1"/>
  <c r="J532" i="1"/>
  <c r="K532" i="1" s="1"/>
  <c r="D532" i="1"/>
  <c r="E532" i="1" s="1"/>
  <c r="P532" i="1"/>
  <c r="Q532" i="1" s="1"/>
  <c r="P515" i="1"/>
  <c r="Q515" i="1" s="1"/>
  <c r="J515" i="1"/>
  <c r="K515" i="1" s="1"/>
  <c r="D515" i="1"/>
  <c r="E515" i="1" s="1"/>
  <c r="P518" i="1"/>
  <c r="Q518" i="1" s="1"/>
  <c r="J518" i="1"/>
  <c r="K518" i="1" s="1"/>
  <c r="D518" i="1"/>
  <c r="E518" i="1" s="1"/>
  <c r="P516" i="1"/>
  <c r="Q516" i="1" s="1"/>
  <c r="J516" i="1"/>
  <c r="K516" i="1" s="1"/>
  <c r="D516" i="1"/>
  <c r="E516" i="1" s="1"/>
  <c r="P513" i="1"/>
  <c r="Q513" i="1" s="1"/>
  <c r="J513" i="1"/>
  <c r="K513" i="1" s="1"/>
  <c r="D513" i="1"/>
  <c r="E513" i="1" s="1"/>
  <c r="J531" i="1"/>
  <c r="K531" i="1" s="1"/>
  <c r="D531" i="1"/>
  <c r="E531" i="1" s="1"/>
  <c r="P531" i="1"/>
  <c r="Q531" i="1" s="1"/>
  <c r="D534" i="1"/>
  <c r="E534" i="1" s="1"/>
  <c r="P534" i="1"/>
  <c r="Q534" i="1" s="1"/>
  <c r="J534" i="1"/>
  <c r="K534" i="1" s="1"/>
  <c r="P537" i="1"/>
  <c r="Q537" i="1" s="1"/>
  <c r="D537" i="1"/>
  <c r="E537" i="1" s="1"/>
  <c r="J537" i="1"/>
  <c r="K537" i="1" s="1"/>
  <c r="P535" i="1"/>
  <c r="Q535" i="1" s="1"/>
  <c r="J535" i="1"/>
  <c r="K535" i="1" s="1"/>
  <c r="D535" i="1"/>
  <c r="E535" i="1" s="1"/>
  <c r="P517" i="1"/>
  <c r="Q517" i="1" s="1"/>
  <c r="J517" i="1"/>
  <c r="K517" i="1" s="1"/>
  <c r="D517" i="1"/>
  <c r="E517" i="1" s="1"/>
  <c r="P486" i="1"/>
  <c r="Q486" i="1" s="1"/>
  <c r="J486" i="1"/>
  <c r="K486" i="1" s="1"/>
  <c r="D486" i="1"/>
  <c r="E486" i="1" s="1"/>
  <c r="D463" i="1"/>
  <c r="E463" i="1" s="1"/>
  <c r="J463" i="1"/>
  <c r="K463" i="1" s="1"/>
  <c r="P463" i="1"/>
  <c r="Q463" i="1" s="1"/>
  <c r="D488" i="1"/>
  <c r="E488" i="1" s="1"/>
  <c r="J488" i="1"/>
  <c r="K488" i="1" s="1"/>
  <c r="P488" i="1"/>
  <c r="Q488" i="1" s="1"/>
  <c r="P467" i="1"/>
  <c r="Q467" i="1" s="1"/>
  <c r="D467" i="1"/>
  <c r="E467" i="1" s="1"/>
  <c r="J467" i="1"/>
  <c r="K467" i="1" s="1"/>
  <c r="P484" i="1"/>
  <c r="Q484" i="1" s="1"/>
  <c r="J484" i="1"/>
  <c r="K484" i="1" s="1"/>
  <c r="D484" i="1"/>
  <c r="E484" i="1" s="1"/>
  <c r="J487" i="1"/>
  <c r="K487" i="1" s="1"/>
  <c r="P487" i="1"/>
  <c r="Q487" i="1" s="1"/>
  <c r="D487" i="1"/>
  <c r="E487" i="1" s="1"/>
  <c r="P480" i="1"/>
  <c r="Q480" i="1" s="1"/>
  <c r="J480" i="1"/>
  <c r="K480" i="1" s="1"/>
  <c r="D480" i="1"/>
  <c r="E480" i="1" s="1"/>
  <c r="P481" i="1"/>
  <c r="Q481" i="1" s="1"/>
  <c r="J481" i="1"/>
  <c r="K481" i="1" s="1"/>
  <c r="D481" i="1"/>
  <c r="E481" i="1" s="1"/>
  <c r="P466" i="1"/>
  <c r="Q466" i="1" s="1"/>
  <c r="J466" i="1"/>
  <c r="K466" i="1" s="1"/>
  <c r="D466" i="1"/>
  <c r="E466" i="1" s="1"/>
  <c r="P464" i="1"/>
  <c r="Q464" i="1" s="1"/>
  <c r="J464" i="1"/>
  <c r="K464" i="1" s="1"/>
  <c r="D464" i="1"/>
  <c r="E464" i="1" s="1"/>
  <c r="D462" i="1"/>
  <c r="E462" i="1" s="1"/>
  <c r="P462" i="1"/>
  <c r="Q462" i="1" s="1"/>
  <c r="J462" i="1"/>
  <c r="K462" i="1" s="1"/>
  <c r="P461" i="1"/>
  <c r="Q461" i="1" s="1"/>
  <c r="J461" i="1"/>
  <c r="K461" i="1" s="1"/>
  <c r="D461" i="1"/>
  <c r="E461" i="1" s="1"/>
  <c r="P479" i="1"/>
  <c r="Q479" i="1" s="1"/>
  <c r="J479" i="1"/>
  <c r="K479" i="1" s="1"/>
  <c r="D479" i="1"/>
  <c r="E479" i="1" s="1"/>
  <c r="J482" i="1"/>
  <c r="K482" i="1" s="1"/>
  <c r="P482" i="1"/>
  <c r="Q482" i="1" s="1"/>
  <c r="D482" i="1"/>
  <c r="E482" i="1" s="1"/>
  <c r="D485" i="1"/>
  <c r="E485" i="1" s="1"/>
  <c r="J485" i="1"/>
  <c r="K485" i="1" s="1"/>
  <c r="P485" i="1"/>
  <c r="Q485" i="1" s="1"/>
  <c r="P483" i="1"/>
  <c r="Q483" i="1" s="1"/>
  <c r="D483" i="1"/>
  <c r="E483" i="1" s="1"/>
  <c r="J483" i="1"/>
  <c r="K483" i="1" s="1"/>
  <c r="D465" i="1"/>
  <c r="E465" i="1" s="1"/>
  <c r="J465" i="1"/>
  <c r="K465" i="1" s="1"/>
  <c r="P465" i="1"/>
  <c r="Q465" i="1" s="1"/>
  <c r="P428" i="1"/>
  <c r="Q428" i="1" s="1"/>
  <c r="D428" i="1"/>
  <c r="E428" i="1" s="1"/>
  <c r="J428" i="1"/>
  <c r="K428" i="1" s="1"/>
  <c r="P411" i="1"/>
  <c r="Q411" i="1" s="1"/>
  <c r="J411" i="1"/>
  <c r="K411" i="1" s="1"/>
  <c r="D411" i="1"/>
  <c r="E411" i="1" s="1"/>
  <c r="P414" i="1"/>
  <c r="Q414" i="1" s="1"/>
  <c r="J414" i="1"/>
  <c r="K414" i="1" s="1"/>
  <c r="D414" i="1"/>
  <c r="E414" i="1" s="1"/>
  <c r="J436" i="1"/>
  <c r="K436" i="1" s="1"/>
  <c r="D436" i="1"/>
  <c r="E436" i="1" s="1"/>
  <c r="P436" i="1"/>
  <c r="Q436" i="1" s="1"/>
  <c r="D412" i="1"/>
  <c r="E412" i="1" s="1"/>
  <c r="P412" i="1"/>
  <c r="Q412" i="1" s="1"/>
  <c r="J412" i="1"/>
  <c r="K412" i="1" s="1"/>
  <c r="P434" i="1"/>
  <c r="Q434" i="1" s="1"/>
  <c r="D434" i="1"/>
  <c r="E434" i="1" s="1"/>
  <c r="J434" i="1"/>
  <c r="K434" i="1" s="1"/>
  <c r="D410" i="1"/>
  <c r="E410" i="1" s="1"/>
  <c r="P410" i="1"/>
  <c r="Q410" i="1" s="1"/>
  <c r="J410" i="1"/>
  <c r="K410" i="1" s="1"/>
  <c r="D415" i="1"/>
  <c r="E415" i="1" s="1"/>
  <c r="P415" i="1"/>
  <c r="Q415" i="1" s="1"/>
  <c r="J415" i="1"/>
  <c r="K415" i="1" s="1"/>
  <c r="D432" i="1"/>
  <c r="E432" i="1" s="1"/>
  <c r="P432" i="1"/>
  <c r="Q432" i="1" s="1"/>
  <c r="J432" i="1"/>
  <c r="K432" i="1" s="1"/>
  <c r="P435" i="1"/>
  <c r="Q435" i="1" s="1"/>
  <c r="D435" i="1"/>
  <c r="E435" i="1" s="1"/>
  <c r="J435" i="1"/>
  <c r="K435" i="1" s="1"/>
  <c r="J429" i="1"/>
  <c r="K429" i="1" s="1"/>
  <c r="D429" i="1"/>
  <c r="E429" i="1" s="1"/>
  <c r="P429" i="1"/>
  <c r="Q429" i="1" s="1"/>
  <c r="P409" i="1"/>
  <c r="Q409" i="1" s="1"/>
  <c r="J409" i="1"/>
  <c r="K409" i="1" s="1"/>
  <c r="D409" i="1"/>
  <c r="E409" i="1" s="1"/>
  <c r="D427" i="1"/>
  <c r="E427" i="1" s="1"/>
  <c r="J427" i="1"/>
  <c r="K427" i="1" s="1"/>
  <c r="P427" i="1"/>
  <c r="Q427" i="1" s="1"/>
  <c r="D430" i="1"/>
  <c r="E430" i="1" s="1"/>
  <c r="P430" i="1"/>
  <c r="Q430" i="1" s="1"/>
  <c r="J430" i="1"/>
  <c r="K430" i="1" s="1"/>
  <c r="J433" i="1"/>
  <c r="K433" i="1" s="1"/>
  <c r="P433" i="1"/>
  <c r="Q433" i="1" s="1"/>
  <c r="D433" i="1"/>
  <c r="E433" i="1" s="1"/>
  <c r="P431" i="1"/>
  <c r="Q431" i="1" s="1"/>
  <c r="J431" i="1"/>
  <c r="K431" i="1" s="1"/>
  <c r="D431" i="1"/>
  <c r="E431" i="1" s="1"/>
  <c r="J413" i="1"/>
  <c r="K413" i="1" s="1"/>
  <c r="D413" i="1"/>
  <c r="E413" i="1" s="1"/>
  <c r="P413" i="1"/>
  <c r="Q413" i="1" s="1"/>
  <c r="J208" i="1"/>
  <c r="K208" i="1" s="1"/>
  <c r="J364" i="1"/>
  <c r="K364" i="1" s="1"/>
  <c r="D364" i="1"/>
  <c r="E364" i="1" s="1"/>
  <c r="P364" i="1"/>
  <c r="Q364" i="1" s="1"/>
  <c r="J376" i="1"/>
  <c r="K376" i="1" s="1"/>
  <c r="P376" i="1"/>
  <c r="Q376" i="1" s="1"/>
  <c r="D376" i="1"/>
  <c r="E376" i="1" s="1"/>
  <c r="P382" i="1"/>
  <c r="Q382" i="1" s="1"/>
  <c r="D382" i="1"/>
  <c r="E382" i="1" s="1"/>
  <c r="J382" i="1"/>
  <c r="K382" i="1" s="1"/>
  <c r="J377" i="1"/>
  <c r="K377" i="1" s="1"/>
  <c r="P377" i="1"/>
  <c r="Q377" i="1" s="1"/>
  <c r="D377" i="1"/>
  <c r="E377" i="1" s="1"/>
  <c r="D359" i="1"/>
  <c r="E359" i="1" s="1"/>
  <c r="J359" i="1"/>
  <c r="K359" i="1" s="1"/>
  <c r="P359" i="1"/>
  <c r="Q359" i="1" s="1"/>
  <c r="J362" i="1"/>
  <c r="K362" i="1" s="1"/>
  <c r="D362" i="1"/>
  <c r="E362" i="1" s="1"/>
  <c r="P362" i="1"/>
  <c r="Q362" i="1" s="1"/>
  <c r="D384" i="1"/>
  <c r="E384" i="1" s="1"/>
  <c r="J384" i="1"/>
  <c r="K384" i="1" s="1"/>
  <c r="P384" i="1"/>
  <c r="Q384" i="1" s="1"/>
  <c r="D360" i="1"/>
  <c r="E360" i="1" s="1"/>
  <c r="J360" i="1"/>
  <c r="K360" i="1" s="1"/>
  <c r="P360" i="1"/>
  <c r="Q360" i="1" s="1"/>
  <c r="P358" i="1"/>
  <c r="Q358" i="1" s="1"/>
  <c r="D358" i="1"/>
  <c r="E358" i="1" s="1"/>
  <c r="J358" i="1"/>
  <c r="K358" i="1" s="1"/>
  <c r="P363" i="1"/>
  <c r="Q363" i="1" s="1"/>
  <c r="J363" i="1"/>
  <c r="K363" i="1" s="1"/>
  <c r="D363" i="1"/>
  <c r="E363" i="1" s="1"/>
  <c r="P380" i="1"/>
  <c r="Q380" i="1" s="1"/>
  <c r="J380" i="1"/>
  <c r="K380" i="1" s="1"/>
  <c r="D380" i="1"/>
  <c r="E380" i="1" s="1"/>
  <c r="D383" i="1"/>
  <c r="E383" i="1" s="1"/>
  <c r="J383" i="1"/>
  <c r="K383" i="1" s="1"/>
  <c r="P383" i="1"/>
  <c r="Q383" i="1" s="1"/>
  <c r="D357" i="1"/>
  <c r="E357" i="1" s="1"/>
  <c r="P357" i="1"/>
  <c r="Q357" i="1" s="1"/>
  <c r="J357" i="1"/>
  <c r="K357" i="1" s="1"/>
  <c r="P375" i="1"/>
  <c r="Q375" i="1" s="1"/>
  <c r="D375" i="1"/>
  <c r="E375" i="1" s="1"/>
  <c r="J375" i="1"/>
  <c r="K375" i="1" s="1"/>
  <c r="J378" i="1"/>
  <c r="K378" i="1" s="1"/>
  <c r="D378" i="1"/>
  <c r="E378" i="1" s="1"/>
  <c r="P378" i="1"/>
  <c r="Q378" i="1" s="1"/>
  <c r="J381" i="1"/>
  <c r="K381" i="1" s="1"/>
  <c r="D381" i="1"/>
  <c r="E381" i="1" s="1"/>
  <c r="P381" i="1"/>
  <c r="Q381" i="1" s="1"/>
  <c r="J379" i="1"/>
  <c r="K379" i="1" s="1"/>
  <c r="D379" i="1"/>
  <c r="E379" i="1" s="1"/>
  <c r="P379" i="1"/>
  <c r="Q379" i="1" s="1"/>
  <c r="J361" i="1"/>
  <c r="K361" i="1" s="1"/>
  <c r="P361" i="1"/>
  <c r="Q361" i="1" s="1"/>
  <c r="D361" i="1"/>
  <c r="E361" i="1" s="1"/>
  <c r="J324" i="1"/>
  <c r="K324" i="1" s="1"/>
  <c r="P324" i="1"/>
  <c r="Q324" i="1" s="1"/>
  <c r="D324" i="1"/>
  <c r="E324" i="1" s="1"/>
  <c r="P330" i="1"/>
  <c r="Q330" i="1" s="1"/>
  <c r="J330" i="1"/>
  <c r="K330" i="1" s="1"/>
  <c r="D330" i="1"/>
  <c r="E330" i="1" s="1"/>
  <c r="P325" i="1"/>
  <c r="Q325" i="1" s="1"/>
  <c r="J325" i="1"/>
  <c r="K325" i="1" s="1"/>
  <c r="D325" i="1"/>
  <c r="E325" i="1" s="1"/>
  <c r="P307" i="1"/>
  <c r="Q307" i="1" s="1"/>
  <c r="J307" i="1"/>
  <c r="K307" i="1" s="1"/>
  <c r="D307" i="1"/>
  <c r="E307" i="1" s="1"/>
  <c r="J310" i="1"/>
  <c r="K310" i="1" s="1"/>
  <c r="D310" i="1"/>
  <c r="E310" i="1" s="1"/>
  <c r="P310" i="1"/>
  <c r="Q310" i="1" s="1"/>
  <c r="D332" i="1"/>
  <c r="E332" i="1" s="1"/>
  <c r="J332" i="1"/>
  <c r="K332" i="1" s="1"/>
  <c r="P332" i="1"/>
  <c r="Q332" i="1" s="1"/>
  <c r="P308" i="1"/>
  <c r="Q308" i="1" s="1"/>
  <c r="J308" i="1"/>
  <c r="K308" i="1" s="1"/>
  <c r="D308" i="1"/>
  <c r="E308" i="1" s="1"/>
  <c r="P306" i="1"/>
  <c r="Q306" i="1" s="1"/>
  <c r="J306" i="1"/>
  <c r="K306" i="1" s="1"/>
  <c r="D306" i="1"/>
  <c r="E306" i="1" s="1"/>
  <c r="P311" i="1"/>
  <c r="Q311" i="1" s="1"/>
  <c r="J311" i="1"/>
  <c r="K311" i="1" s="1"/>
  <c r="D311" i="1"/>
  <c r="E311" i="1" s="1"/>
  <c r="P328" i="1"/>
  <c r="Q328" i="1" s="1"/>
  <c r="J328" i="1"/>
  <c r="K328" i="1" s="1"/>
  <c r="D328" i="1"/>
  <c r="E328" i="1" s="1"/>
  <c r="D331" i="1"/>
  <c r="E331" i="1" s="1"/>
  <c r="J331" i="1"/>
  <c r="K331" i="1" s="1"/>
  <c r="P331" i="1"/>
  <c r="Q331" i="1" s="1"/>
  <c r="D305" i="1"/>
  <c r="E305" i="1" s="1"/>
  <c r="P305" i="1"/>
  <c r="Q305" i="1" s="1"/>
  <c r="J305" i="1"/>
  <c r="K305" i="1" s="1"/>
  <c r="P323" i="1"/>
  <c r="Q323" i="1" s="1"/>
  <c r="J323" i="1"/>
  <c r="K323" i="1" s="1"/>
  <c r="E323" i="1"/>
  <c r="J326" i="1"/>
  <c r="K326" i="1" s="1"/>
  <c r="D326" i="1"/>
  <c r="E326" i="1" s="1"/>
  <c r="P326" i="1"/>
  <c r="Q326" i="1" s="1"/>
  <c r="J329" i="1"/>
  <c r="K329" i="1" s="1"/>
  <c r="D329" i="1"/>
  <c r="E329" i="1" s="1"/>
  <c r="P329" i="1"/>
  <c r="Q329" i="1" s="1"/>
  <c r="P327" i="1"/>
  <c r="Q327" i="1" s="1"/>
  <c r="J327" i="1"/>
  <c r="K327" i="1" s="1"/>
  <c r="D327" i="1"/>
  <c r="E327" i="1" s="1"/>
  <c r="P309" i="1"/>
  <c r="Q309" i="1" s="1"/>
  <c r="J309" i="1"/>
  <c r="K309" i="1" s="1"/>
  <c r="D309" i="1"/>
  <c r="E309" i="1" s="1"/>
  <c r="J272" i="1"/>
  <c r="K272" i="1" s="1"/>
  <c r="D272" i="1"/>
  <c r="E272" i="1" s="1"/>
  <c r="J278" i="1"/>
  <c r="K278" i="1" s="1"/>
  <c r="D278" i="1"/>
  <c r="E278" i="1" s="1"/>
  <c r="J273" i="1"/>
  <c r="K273" i="1" s="1"/>
  <c r="D273" i="1"/>
  <c r="E273" i="1" s="1"/>
  <c r="J255" i="1"/>
  <c r="K255" i="1" s="1"/>
  <c r="D255" i="1"/>
  <c r="E255" i="1" s="1"/>
  <c r="J258" i="1"/>
  <c r="K258" i="1" s="1"/>
  <c r="D258" i="1"/>
  <c r="E258" i="1" s="1"/>
  <c r="J280" i="1"/>
  <c r="K280" i="1" s="1"/>
  <c r="D280" i="1"/>
  <c r="E280" i="1" s="1"/>
  <c r="J256" i="1"/>
  <c r="K256" i="1" s="1"/>
  <c r="D256" i="1"/>
  <c r="E256" i="1" s="1"/>
  <c r="J254" i="1"/>
  <c r="K254" i="1" s="1"/>
  <c r="D254" i="1"/>
  <c r="E254" i="1" s="1"/>
  <c r="D259" i="1"/>
  <c r="E259" i="1" s="1"/>
  <c r="J259" i="1"/>
  <c r="K259" i="1" s="1"/>
  <c r="J276" i="1"/>
  <c r="K276" i="1" s="1"/>
  <c r="D276" i="1"/>
  <c r="E276" i="1" s="1"/>
  <c r="J279" i="1"/>
  <c r="K279" i="1" s="1"/>
  <c r="D279" i="1"/>
  <c r="E279" i="1" s="1"/>
  <c r="J253" i="1"/>
  <c r="K253" i="1" s="1"/>
  <c r="D253" i="1"/>
  <c r="E253" i="1" s="1"/>
  <c r="J271" i="1"/>
  <c r="K271" i="1" s="1"/>
  <c r="D271" i="1"/>
  <c r="E271" i="1" s="1"/>
  <c r="J274" i="1"/>
  <c r="K274" i="1" s="1"/>
  <c r="D274" i="1"/>
  <c r="E274" i="1" s="1"/>
  <c r="J277" i="1"/>
  <c r="K277" i="1" s="1"/>
  <c r="D277" i="1"/>
  <c r="E277" i="1" s="1"/>
  <c r="J275" i="1"/>
  <c r="K275" i="1" s="1"/>
  <c r="D275" i="1"/>
  <c r="E275" i="1" s="1"/>
  <c r="J257" i="1"/>
  <c r="K257" i="1" s="1"/>
  <c r="D257" i="1"/>
  <c r="E257" i="1" s="1"/>
  <c r="P220" i="1"/>
  <c r="Q220" i="1" s="1"/>
  <c r="J220" i="1"/>
  <c r="K220" i="1" s="1"/>
  <c r="J226" i="1"/>
  <c r="K226" i="1" s="1"/>
  <c r="D226" i="1"/>
  <c r="E226" i="1" s="1"/>
  <c r="P226" i="1"/>
  <c r="Q226" i="1" s="1"/>
  <c r="J221" i="1"/>
  <c r="K221" i="1" s="1"/>
  <c r="D221" i="1"/>
  <c r="E221" i="1" s="1"/>
  <c r="P221" i="1"/>
  <c r="Q221" i="1" s="1"/>
  <c r="D203" i="1"/>
  <c r="E203" i="1" s="1"/>
  <c r="P203" i="1"/>
  <c r="Q203" i="1" s="1"/>
  <c r="J203" i="1"/>
  <c r="K203" i="1" s="1"/>
  <c r="D206" i="1"/>
  <c r="E206" i="1" s="1"/>
  <c r="J206" i="1"/>
  <c r="K206" i="1" s="1"/>
  <c r="P206" i="1"/>
  <c r="Q206" i="1" s="1"/>
  <c r="J228" i="1"/>
  <c r="K228" i="1" s="1"/>
  <c r="D228" i="1"/>
  <c r="E228" i="1" s="1"/>
  <c r="P228" i="1"/>
  <c r="Q228" i="1" s="1"/>
  <c r="D204" i="1"/>
  <c r="E204" i="1" s="1"/>
  <c r="P204" i="1"/>
  <c r="Q204" i="1" s="1"/>
  <c r="J204" i="1"/>
  <c r="K204" i="1" s="1"/>
  <c r="P202" i="1"/>
  <c r="Q202" i="1" s="1"/>
  <c r="J202" i="1"/>
  <c r="K202" i="1" s="1"/>
  <c r="D207" i="1"/>
  <c r="E207" i="1" s="1"/>
  <c r="P207" i="1"/>
  <c r="Q207" i="1" s="1"/>
  <c r="J207" i="1"/>
  <c r="K207" i="1" s="1"/>
  <c r="J224" i="1"/>
  <c r="K224" i="1" s="1"/>
  <c r="P224" i="1"/>
  <c r="Q224" i="1" s="1"/>
  <c r="D224" i="1"/>
  <c r="E224" i="1" s="1"/>
  <c r="P227" i="1"/>
  <c r="Q227" i="1" s="1"/>
  <c r="D227" i="1"/>
  <c r="E227" i="1" s="1"/>
  <c r="J227" i="1"/>
  <c r="K227" i="1" s="1"/>
  <c r="P201" i="1"/>
  <c r="Q201" i="1" s="1"/>
  <c r="J201" i="1"/>
  <c r="K201" i="1" s="1"/>
  <c r="J219" i="1"/>
  <c r="K219" i="1" s="1"/>
  <c r="P219" i="1"/>
  <c r="Q219" i="1" s="1"/>
  <c r="D222" i="1"/>
  <c r="E222" i="1" s="1"/>
  <c r="J222" i="1"/>
  <c r="K222" i="1" s="1"/>
  <c r="P222" i="1"/>
  <c r="Q222" i="1" s="1"/>
  <c r="P225" i="1"/>
  <c r="Q225" i="1" s="1"/>
  <c r="D225" i="1"/>
  <c r="E225" i="1" s="1"/>
  <c r="J225" i="1"/>
  <c r="K225" i="1" s="1"/>
  <c r="J223" i="1"/>
  <c r="K223" i="1" s="1"/>
  <c r="D223" i="1"/>
  <c r="E223" i="1" s="1"/>
  <c r="P223" i="1"/>
  <c r="Q223" i="1" s="1"/>
  <c r="D205" i="1"/>
  <c r="E205" i="1" s="1"/>
  <c r="P205" i="1"/>
  <c r="Q205" i="1" s="1"/>
  <c r="J205" i="1"/>
  <c r="K205" i="1" s="1"/>
  <c r="P769" i="1"/>
  <c r="Q769" i="1" s="1"/>
  <c r="D769" i="1"/>
  <c r="E769" i="1" s="1"/>
  <c r="J769" i="1"/>
  <c r="K769" i="1" s="1"/>
  <c r="D763" i="1"/>
  <c r="E763" i="1" s="1"/>
  <c r="J763" i="1"/>
  <c r="K763" i="1" s="1"/>
  <c r="P763" i="1"/>
  <c r="Q763" i="1" s="1"/>
  <c r="P761" i="1"/>
  <c r="Q761" i="1" s="1"/>
  <c r="J761" i="1"/>
  <c r="K761" i="1" s="1"/>
  <c r="D761" i="1"/>
  <c r="E761" i="1" s="1"/>
  <c r="D788" i="1"/>
  <c r="E788" i="1" s="1"/>
  <c r="P788" i="1"/>
  <c r="Q788" i="1" s="1"/>
  <c r="J788" i="1"/>
  <c r="K788" i="1" s="1"/>
  <c r="D759" i="1"/>
  <c r="E759" i="1" s="1"/>
  <c r="J759" i="1"/>
  <c r="K759" i="1" s="1"/>
  <c r="P759" i="1"/>
  <c r="Q759" i="1" s="1"/>
  <c r="D768" i="1"/>
  <c r="E768" i="1" s="1"/>
  <c r="P768" i="1"/>
  <c r="Q768" i="1" s="1"/>
  <c r="J768" i="1"/>
  <c r="K768" i="1" s="1"/>
  <c r="J786" i="1"/>
  <c r="K786" i="1" s="1"/>
  <c r="P786" i="1"/>
  <c r="Q786" i="1" s="1"/>
  <c r="D786" i="1"/>
  <c r="E786" i="1" s="1"/>
  <c r="D781" i="1"/>
  <c r="E781" i="1" s="1"/>
  <c r="J781" i="1"/>
  <c r="K781" i="1" s="1"/>
  <c r="P781" i="1"/>
  <c r="Q781" i="1" s="1"/>
  <c r="D780" i="1"/>
  <c r="E780" i="1" s="1"/>
  <c r="P780" i="1"/>
  <c r="Q780" i="1" s="1"/>
  <c r="J780" i="1"/>
  <c r="K780" i="1" s="1"/>
  <c r="J764" i="1"/>
  <c r="K764" i="1" s="1"/>
  <c r="P764" i="1"/>
  <c r="Q764" i="1" s="1"/>
  <c r="D764" i="1"/>
  <c r="E764" i="1" s="1"/>
  <c r="P766" i="1"/>
  <c r="Q766" i="1" s="1"/>
  <c r="D766" i="1"/>
  <c r="E766" i="1" s="1"/>
  <c r="J766" i="1"/>
  <c r="K766" i="1" s="1"/>
  <c r="J772" i="1"/>
  <c r="K772" i="1" s="1"/>
  <c r="P772" i="1"/>
  <c r="Q772" i="1" s="1"/>
  <c r="D772" i="1"/>
  <c r="E772" i="1" s="1"/>
  <c r="P790" i="1"/>
  <c r="Q790" i="1" s="1"/>
  <c r="D790" i="1"/>
  <c r="E790" i="1" s="1"/>
  <c r="J790" i="1"/>
  <c r="K790" i="1" s="1"/>
  <c r="P783" i="1"/>
  <c r="Q783" i="1" s="1"/>
  <c r="J783" i="1"/>
  <c r="K783" i="1" s="1"/>
  <c r="D783" i="1"/>
  <c r="E783" i="1" s="1"/>
  <c r="D789" i="1"/>
  <c r="E789" i="1" s="1"/>
  <c r="J789" i="1"/>
  <c r="K789" i="1" s="1"/>
  <c r="P789" i="1"/>
  <c r="Q789" i="1" s="1"/>
  <c r="P770" i="1"/>
  <c r="Q770" i="1" s="1"/>
  <c r="J770" i="1"/>
  <c r="K770" i="1" s="1"/>
  <c r="D770" i="1"/>
  <c r="E770" i="1" s="1"/>
  <c r="D767" i="1"/>
  <c r="E767" i="1" s="1"/>
  <c r="P767" i="1"/>
  <c r="Q767" i="1" s="1"/>
  <c r="J767" i="1"/>
  <c r="K767" i="1" s="1"/>
  <c r="J765" i="1"/>
  <c r="K765" i="1" s="1"/>
  <c r="D765" i="1"/>
  <c r="E765" i="1" s="1"/>
  <c r="P765" i="1"/>
  <c r="Q765" i="1" s="1"/>
  <c r="D771" i="1"/>
  <c r="E771" i="1" s="1"/>
  <c r="J771" i="1"/>
  <c r="K771" i="1" s="1"/>
  <c r="P771" i="1"/>
  <c r="Q771" i="1" s="1"/>
  <c r="P762" i="1"/>
  <c r="Q762" i="1" s="1"/>
  <c r="J762" i="1"/>
  <c r="K762" i="1" s="1"/>
  <c r="D762" i="1"/>
  <c r="E762" i="1" s="1"/>
  <c r="P782" i="1"/>
  <c r="Q782" i="1" s="1"/>
  <c r="D782" i="1"/>
  <c r="E782" i="1" s="1"/>
  <c r="J782" i="1"/>
  <c r="K782" i="1" s="1"/>
  <c r="D787" i="1"/>
  <c r="E787" i="1" s="1"/>
  <c r="J787" i="1"/>
  <c r="K787" i="1" s="1"/>
  <c r="P787" i="1"/>
  <c r="Q787" i="1" s="1"/>
  <c r="D784" i="1"/>
  <c r="E784" i="1" s="1"/>
  <c r="J784" i="1"/>
  <c r="K784" i="1" s="1"/>
  <c r="P784" i="1"/>
  <c r="Q784" i="1" s="1"/>
  <c r="D760" i="1"/>
  <c r="E760" i="1" s="1"/>
  <c r="J760" i="1"/>
  <c r="K760" i="1" s="1"/>
  <c r="P760" i="1"/>
  <c r="Q760" i="1" s="1"/>
  <c r="D785" i="1"/>
  <c r="E785" i="1" s="1"/>
  <c r="P785" i="1"/>
  <c r="Q785" i="1" s="1"/>
  <c r="J785" i="1"/>
  <c r="K785" i="1" s="1"/>
  <c r="P717" i="1"/>
  <c r="Q717" i="1" s="1"/>
  <c r="J665" i="1"/>
  <c r="K665" i="1" s="1"/>
  <c r="D717" i="1"/>
  <c r="E717" i="1" s="1"/>
  <c r="P665" i="1"/>
  <c r="Q665" i="1" s="1"/>
  <c r="D665" i="1"/>
  <c r="E665" i="1" s="1"/>
  <c r="D613" i="1"/>
  <c r="E613" i="1" s="1"/>
  <c r="J561" i="1"/>
  <c r="K561" i="1" s="1"/>
  <c r="J613" i="1"/>
  <c r="K613" i="1" s="1"/>
  <c r="D509" i="1"/>
  <c r="E509" i="1" s="1"/>
  <c r="P457" i="1"/>
  <c r="Q457" i="1" s="1"/>
  <c r="D457" i="1"/>
  <c r="E457" i="1" s="1"/>
  <c r="D561" i="1"/>
  <c r="E561" i="1" s="1"/>
  <c r="P561" i="1"/>
  <c r="Q561" i="1" s="1"/>
  <c r="J509" i="1"/>
  <c r="K509" i="1" s="1"/>
  <c r="J457" i="1"/>
  <c r="K457" i="1" s="1"/>
  <c r="P509" i="1"/>
  <c r="Q509" i="1" s="1"/>
  <c r="P405" i="1"/>
  <c r="Q405" i="1" s="1"/>
  <c r="D405" i="1"/>
  <c r="E405" i="1" s="1"/>
  <c r="J301" i="1"/>
  <c r="K301" i="1" s="1"/>
  <c r="D353" i="1"/>
  <c r="E353" i="1" s="1"/>
  <c r="P613" i="1"/>
  <c r="Q613" i="1" s="1"/>
  <c r="J353" i="1"/>
  <c r="K353" i="1" s="1"/>
  <c r="J717" i="1"/>
  <c r="K717" i="1" s="1"/>
  <c r="P301" i="1"/>
  <c r="Q301" i="1" s="1"/>
  <c r="J405" i="1"/>
  <c r="K405" i="1" s="1"/>
  <c r="P353" i="1"/>
  <c r="Q353" i="1" s="1"/>
  <c r="P711" i="1"/>
  <c r="Q711" i="1" s="1"/>
  <c r="J659" i="1"/>
  <c r="K659" i="1" s="1"/>
  <c r="J711" i="1"/>
  <c r="K711" i="1" s="1"/>
  <c r="P659" i="1"/>
  <c r="Q659" i="1" s="1"/>
  <c r="P607" i="1"/>
  <c r="Q607" i="1" s="1"/>
  <c r="D555" i="1"/>
  <c r="E555" i="1" s="1"/>
  <c r="D607" i="1"/>
  <c r="E607" i="1" s="1"/>
  <c r="D711" i="1"/>
  <c r="E711" i="1" s="1"/>
  <c r="J607" i="1"/>
  <c r="K607" i="1" s="1"/>
  <c r="J555" i="1"/>
  <c r="K555" i="1" s="1"/>
  <c r="P503" i="1"/>
  <c r="Q503" i="1" s="1"/>
  <c r="P451" i="1"/>
  <c r="Q451" i="1" s="1"/>
  <c r="P555" i="1"/>
  <c r="Q555" i="1" s="1"/>
  <c r="D503" i="1"/>
  <c r="E503" i="1" s="1"/>
  <c r="D659" i="1"/>
  <c r="E659" i="1" s="1"/>
  <c r="J399" i="1"/>
  <c r="K399" i="1" s="1"/>
  <c r="J347" i="1"/>
  <c r="K347" i="1" s="1"/>
  <c r="P295" i="1"/>
  <c r="Q295" i="1" s="1"/>
  <c r="J295" i="1"/>
  <c r="K295" i="1" s="1"/>
  <c r="J451" i="1"/>
  <c r="K451" i="1" s="1"/>
  <c r="P399" i="1"/>
  <c r="Q399" i="1" s="1"/>
  <c r="P347" i="1"/>
  <c r="Q347" i="1" s="1"/>
  <c r="D451" i="1"/>
  <c r="E451" i="1" s="1"/>
  <c r="J503" i="1"/>
  <c r="K503" i="1" s="1"/>
  <c r="D399" i="1"/>
  <c r="E399" i="1" s="1"/>
  <c r="D347" i="1"/>
  <c r="E347" i="1" s="1"/>
  <c r="P709" i="1"/>
  <c r="Q709" i="1" s="1"/>
  <c r="J657" i="1"/>
  <c r="K657" i="1" s="1"/>
  <c r="D709" i="1"/>
  <c r="E709" i="1" s="1"/>
  <c r="P657" i="1"/>
  <c r="Q657" i="1" s="1"/>
  <c r="D605" i="1"/>
  <c r="E605" i="1" s="1"/>
  <c r="D657" i="1"/>
  <c r="E657" i="1" s="1"/>
  <c r="J605" i="1"/>
  <c r="K605" i="1" s="1"/>
  <c r="J709" i="1"/>
  <c r="K709" i="1" s="1"/>
  <c r="J553" i="1"/>
  <c r="K553" i="1" s="1"/>
  <c r="D501" i="1"/>
  <c r="E501" i="1" s="1"/>
  <c r="J449" i="1"/>
  <c r="K449" i="1" s="1"/>
  <c r="P605" i="1"/>
  <c r="Q605" i="1" s="1"/>
  <c r="P553" i="1"/>
  <c r="Q553" i="1" s="1"/>
  <c r="J501" i="1"/>
  <c r="K501" i="1" s="1"/>
  <c r="P449" i="1"/>
  <c r="Q449" i="1" s="1"/>
  <c r="D449" i="1"/>
  <c r="E449" i="1" s="1"/>
  <c r="J293" i="1"/>
  <c r="K293" i="1" s="1"/>
  <c r="P397" i="1"/>
  <c r="Q397" i="1" s="1"/>
  <c r="P345" i="1"/>
  <c r="Q345" i="1" s="1"/>
  <c r="D553" i="1"/>
  <c r="E553" i="1" s="1"/>
  <c r="P501" i="1"/>
  <c r="Q501" i="1" s="1"/>
  <c r="J397" i="1"/>
  <c r="K397" i="1" s="1"/>
  <c r="J345" i="1"/>
  <c r="K345" i="1" s="1"/>
  <c r="P293" i="1"/>
  <c r="Q293" i="1" s="1"/>
  <c r="D397" i="1"/>
  <c r="E397" i="1" s="1"/>
  <c r="D345" i="1"/>
  <c r="E345" i="1" s="1"/>
  <c r="D733" i="1"/>
  <c r="E733" i="1" s="1"/>
  <c r="J733" i="1"/>
  <c r="K733" i="1" s="1"/>
  <c r="P629" i="1"/>
  <c r="Q629" i="1" s="1"/>
  <c r="P733" i="1"/>
  <c r="Q733" i="1" s="1"/>
  <c r="J681" i="1"/>
  <c r="K681" i="1" s="1"/>
  <c r="J577" i="1"/>
  <c r="K577" i="1" s="1"/>
  <c r="J629" i="1"/>
  <c r="K629" i="1" s="1"/>
  <c r="D681" i="1"/>
  <c r="E681" i="1" s="1"/>
  <c r="P577" i="1"/>
  <c r="Q577" i="1" s="1"/>
  <c r="D577" i="1"/>
  <c r="E577" i="1" s="1"/>
  <c r="P681" i="1"/>
  <c r="Q681" i="1" s="1"/>
  <c r="D629" i="1"/>
  <c r="E629" i="1" s="1"/>
  <c r="J473" i="1"/>
  <c r="K473" i="1" s="1"/>
  <c r="P525" i="1"/>
  <c r="Q525" i="1" s="1"/>
  <c r="D525" i="1"/>
  <c r="E525" i="1" s="1"/>
  <c r="P473" i="1"/>
  <c r="Q473" i="1" s="1"/>
  <c r="J525" i="1"/>
  <c r="K525" i="1" s="1"/>
  <c r="P369" i="1"/>
  <c r="Q369" i="1" s="1"/>
  <c r="D369" i="1"/>
  <c r="E369" i="1" s="1"/>
  <c r="P421" i="1"/>
  <c r="Q421" i="1" s="1"/>
  <c r="J421" i="1"/>
  <c r="K421" i="1" s="1"/>
  <c r="J317" i="1"/>
  <c r="K317" i="1" s="1"/>
  <c r="D421" i="1"/>
  <c r="E421" i="1" s="1"/>
  <c r="D473" i="1"/>
  <c r="E473" i="1" s="1"/>
  <c r="J369" i="1"/>
  <c r="K369" i="1" s="1"/>
  <c r="P317" i="1"/>
  <c r="Q317" i="1" s="1"/>
  <c r="P736" i="1"/>
  <c r="Q736" i="1" s="1"/>
  <c r="D736" i="1"/>
  <c r="E736" i="1" s="1"/>
  <c r="P684" i="1"/>
  <c r="Q684" i="1" s="1"/>
  <c r="J632" i="1"/>
  <c r="K632" i="1" s="1"/>
  <c r="J736" i="1"/>
  <c r="K736" i="1" s="1"/>
  <c r="D684" i="1"/>
  <c r="E684" i="1" s="1"/>
  <c r="D580" i="1"/>
  <c r="E580" i="1" s="1"/>
  <c r="J684" i="1"/>
  <c r="K684" i="1" s="1"/>
  <c r="J580" i="1"/>
  <c r="K580" i="1" s="1"/>
  <c r="D476" i="1"/>
  <c r="E476" i="1" s="1"/>
  <c r="D632" i="1"/>
  <c r="E632" i="1" s="1"/>
  <c r="P580" i="1"/>
  <c r="Q580" i="1" s="1"/>
  <c r="J528" i="1"/>
  <c r="K528" i="1" s="1"/>
  <c r="P632" i="1"/>
  <c r="Q632" i="1" s="1"/>
  <c r="P528" i="1"/>
  <c r="Q528" i="1" s="1"/>
  <c r="J476" i="1"/>
  <c r="K476" i="1" s="1"/>
  <c r="P424" i="1"/>
  <c r="Q424" i="1" s="1"/>
  <c r="J372" i="1"/>
  <c r="K372" i="1" s="1"/>
  <c r="P476" i="1"/>
  <c r="Q476" i="1" s="1"/>
  <c r="J424" i="1"/>
  <c r="K424" i="1" s="1"/>
  <c r="P320" i="1"/>
  <c r="Q320" i="1" s="1"/>
  <c r="D528" i="1"/>
  <c r="E528" i="1" s="1"/>
  <c r="D424" i="1"/>
  <c r="E424" i="1" s="1"/>
  <c r="P372" i="1"/>
  <c r="Q372" i="1" s="1"/>
  <c r="D372" i="1"/>
  <c r="E372" i="1" s="1"/>
  <c r="J320" i="1"/>
  <c r="K320" i="1" s="1"/>
  <c r="J712" i="1"/>
  <c r="K712" i="1" s="1"/>
  <c r="D660" i="1"/>
  <c r="E660" i="1" s="1"/>
  <c r="P712" i="1"/>
  <c r="Q712" i="1" s="1"/>
  <c r="J660" i="1"/>
  <c r="K660" i="1" s="1"/>
  <c r="P608" i="1"/>
  <c r="Q608" i="1" s="1"/>
  <c r="D712" i="1"/>
  <c r="E712" i="1" s="1"/>
  <c r="D608" i="1"/>
  <c r="E608" i="1" s="1"/>
  <c r="J452" i="1"/>
  <c r="K452" i="1" s="1"/>
  <c r="P660" i="1"/>
  <c r="Q660" i="1" s="1"/>
  <c r="J556" i="1"/>
  <c r="K556" i="1" s="1"/>
  <c r="P504" i="1"/>
  <c r="Q504" i="1" s="1"/>
  <c r="D504" i="1"/>
  <c r="E504" i="1" s="1"/>
  <c r="P452" i="1"/>
  <c r="Q452" i="1" s="1"/>
  <c r="D452" i="1"/>
  <c r="E452" i="1" s="1"/>
  <c r="J400" i="1"/>
  <c r="K400" i="1" s="1"/>
  <c r="J348" i="1"/>
  <c r="K348" i="1" s="1"/>
  <c r="J608" i="1"/>
  <c r="K608" i="1" s="1"/>
  <c r="J296" i="1"/>
  <c r="K296" i="1" s="1"/>
  <c r="P556" i="1"/>
  <c r="Q556" i="1" s="1"/>
  <c r="D556" i="1"/>
  <c r="E556" i="1" s="1"/>
  <c r="J504" i="1"/>
  <c r="K504" i="1" s="1"/>
  <c r="P400" i="1"/>
  <c r="Q400" i="1" s="1"/>
  <c r="D400" i="1"/>
  <c r="E400" i="1" s="1"/>
  <c r="P348" i="1"/>
  <c r="Q348" i="1" s="1"/>
  <c r="D348" i="1"/>
  <c r="E348" i="1" s="1"/>
  <c r="P296" i="1"/>
  <c r="Q296" i="1" s="1"/>
  <c r="D707" i="1"/>
  <c r="E707" i="1" s="1"/>
  <c r="P655" i="1"/>
  <c r="Q655" i="1" s="1"/>
  <c r="J707" i="1"/>
  <c r="K707" i="1" s="1"/>
  <c r="D655" i="1"/>
  <c r="E655" i="1" s="1"/>
  <c r="P707" i="1"/>
  <c r="Q707" i="1" s="1"/>
  <c r="J603" i="1"/>
  <c r="K603" i="1" s="1"/>
  <c r="P603" i="1"/>
  <c r="Q603" i="1" s="1"/>
  <c r="J655" i="1"/>
  <c r="K655" i="1" s="1"/>
  <c r="J551" i="1"/>
  <c r="K551" i="1" s="1"/>
  <c r="D447" i="1"/>
  <c r="E447" i="1" s="1"/>
  <c r="P551" i="1"/>
  <c r="Q551" i="1" s="1"/>
  <c r="J499" i="1"/>
  <c r="K499" i="1" s="1"/>
  <c r="D551" i="1"/>
  <c r="E551" i="1" s="1"/>
  <c r="P499" i="1"/>
  <c r="Q499" i="1" s="1"/>
  <c r="J447" i="1"/>
  <c r="K447" i="1" s="1"/>
  <c r="D499" i="1"/>
  <c r="E499" i="1" s="1"/>
  <c r="P447" i="1"/>
  <c r="Q447" i="1" s="1"/>
  <c r="J395" i="1"/>
  <c r="K395" i="1" s="1"/>
  <c r="P343" i="1"/>
  <c r="Q343" i="1" s="1"/>
  <c r="J291" i="1"/>
  <c r="K291" i="1" s="1"/>
  <c r="D603" i="1"/>
  <c r="E603" i="1" s="1"/>
  <c r="P395" i="1"/>
  <c r="Q395" i="1" s="1"/>
  <c r="D343" i="1"/>
  <c r="E343" i="1" s="1"/>
  <c r="P291" i="1"/>
  <c r="Q291" i="1" s="1"/>
  <c r="J343" i="1"/>
  <c r="K343" i="1" s="1"/>
  <c r="D395" i="1"/>
  <c r="E395" i="1" s="1"/>
  <c r="P716" i="1"/>
  <c r="Q716" i="1" s="1"/>
  <c r="D716" i="1"/>
  <c r="E716" i="1" s="1"/>
  <c r="P664" i="1"/>
  <c r="Q664" i="1" s="1"/>
  <c r="D612" i="1"/>
  <c r="E612" i="1" s="1"/>
  <c r="J560" i="1"/>
  <c r="K560" i="1" s="1"/>
  <c r="D664" i="1"/>
  <c r="E664" i="1" s="1"/>
  <c r="J612" i="1"/>
  <c r="K612" i="1" s="1"/>
  <c r="P612" i="1"/>
  <c r="Q612" i="1" s="1"/>
  <c r="P560" i="1"/>
  <c r="Q560" i="1" s="1"/>
  <c r="D560" i="1"/>
  <c r="E560" i="1" s="1"/>
  <c r="J664" i="1"/>
  <c r="K664" i="1" s="1"/>
  <c r="D508" i="1"/>
  <c r="E508" i="1" s="1"/>
  <c r="J508" i="1"/>
  <c r="K508" i="1" s="1"/>
  <c r="P508" i="1"/>
  <c r="Q508" i="1" s="1"/>
  <c r="J352" i="1"/>
  <c r="K352" i="1" s="1"/>
  <c r="P456" i="1"/>
  <c r="Q456" i="1" s="1"/>
  <c r="P404" i="1"/>
  <c r="Q404" i="1" s="1"/>
  <c r="J300" i="1"/>
  <c r="K300" i="1" s="1"/>
  <c r="J456" i="1"/>
  <c r="K456" i="1" s="1"/>
  <c r="J404" i="1"/>
  <c r="K404" i="1" s="1"/>
  <c r="P300" i="1"/>
  <c r="Q300" i="1" s="1"/>
  <c r="J716" i="1"/>
  <c r="K716" i="1" s="1"/>
  <c r="D456" i="1"/>
  <c r="E456" i="1" s="1"/>
  <c r="D404" i="1"/>
  <c r="E404" i="1" s="1"/>
  <c r="P352" i="1"/>
  <c r="Q352" i="1" s="1"/>
  <c r="D352" i="1"/>
  <c r="E352" i="1" s="1"/>
  <c r="D734" i="1"/>
  <c r="E734" i="1" s="1"/>
  <c r="D682" i="1"/>
  <c r="E682" i="1" s="1"/>
  <c r="J630" i="1"/>
  <c r="K630" i="1" s="1"/>
  <c r="J734" i="1"/>
  <c r="K734" i="1" s="1"/>
  <c r="J682" i="1"/>
  <c r="K682" i="1" s="1"/>
  <c r="P630" i="1"/>
  <c r="Q630" i="1" s="1"/>
  <c r="J578" i="1"/>
  <c r="K578" i="1" s="1"/>
  <c r="P682" i="1"/>
  <c r="Q682" i="1" s="1"/>
  <c r="D630" i="1"/>
  <c r="E630" i="1" s="1"/>
  <c r="P734" i="1"/>
  <c r="Q734" i="1" s="1"/>
  <c r="P578" i="1"/>
  <c r="Q578" i="1" s="1"/>
  <c r="J526" i="1"/>
  <c r="K526" i="1" s="1"/>
  <c r="P526" i="1"/>
  <c r="Q526" i="1" s="1"/>
  <c r="J474" i="1"/>
  <c r="K474" i="1" s="1"/>
  <c r="D526" i="1"/>
  <c r="E526" i="1" s="1"/>
  <c r="P474" i="1"/>
  <c r="Q474" i="1" s="1"/>
  <c r="D422" i="1"/>
  <c r="E422" i="1" s="1"/>
  <c r="P370" i="1"/>
  <c r="Q370" i="1" s="1"/>
  <c r="P318" i="1"/>
  <c r="Q318" i="1" s="1"/>
  <c r="J422" i="1"/>
  <c r="K422" i="1" s="1"/>
  <c r="D370" i="1"/>
  <c r="E370" i="1" s="1"/>
  <c r="P422" i="1"/>
  <c r="Q422" i="1" s="1"/>
  <c r="D578" i="1"/>
  <c r="E578" i="1" s="1"/>
  <c r="D474" i="1"/>
  <c r="E474" i="1" s="1"/>
  <c r="J370" i="1"/>
  <c r="K370" i="1" s="1"/>
  <c r="J318" i="1"/>
  <c r="K318" i="1" s="1"/>
  <c r="J729" i="1"/>
  <c r="K729" i="1" s="1"/>
  <c r="D625" i="1"/>
  <c r="E625" i="1" s="1"/>
  <c r="P729" i="1"/>
  <c r="Q729" i="1" s="1"/>
  <c r="P677" i="1"/>
  <c r="Q677" i="1" s="1"/>
  <c r="J625" i="1"/>
  <c r="K625" i="1" s="1"/>
  <c r="D729" i="1"/>
  <c r="E729" i="1" s="1"/>
  <c r="P625" i="1"/>
  <c r="Q625" i="1" s="1"/>
  <c r="J573" i="1"/>
  <c r="K573" i="1" s="1"/>
  <c r="J677" i="1"/>
  <c r="K677" i="1" s="1"/>
  <c r="P573" i="1"/>
  <c r="Q573" i="1" s="1"/>
  <c r="D573" i="1"/>
  <c r="E573" i="1" s="1"/>
  <c r="D677" i="1"/>
  <c r="E677" i="1" s="1"/>
  <c r="D521" i="1"/>
  <c r="E521" i="1" s="1"/>
  <c r="P469" i="1"/>
  <c r="Q469" i="1" s="1"/>
  <c r="J521" i="1"/>
  <c r="K521" i="1" s="1"/>
  <c r="D469" i="1"/>
  <c r="E469" i="1" s="1"/>
  <c r="J469" i="1"/>
  <c r="K469" i="1" s="1"/>
  <c r="P417" i="1"/>
  <c r="Q417" i="1" s="1"/>
  <c r="D417" i="1"/>
  <c r="E417" i="1" s="1"/>
  <c r="P365" i="1"/>
  <c r="Q365" i="1" s="1"/>
  <c r="D365" i="1"/>
  <c r="E365" i="1" s="1"/>
  <c r="P313" i="1"/>
  <c r="Q313" i="1" s="1"/>
  <c r="P521" i="1"/>
  <c r="Q521" i="1" s="1"/>
  <c r="J417" i="1"/>
  <c r="K417" i="1" s="1"/>
  <c r="J365" i="1"/>
  <c r="K365" i="1" s="1"/>
  <c r="J313" i="1"/>
  <c r="K313" i="1" s="1"/>
  <c r="J728" i="1"/>
  <c r="K728" i="1" s="1"/>
  <c r="P676" i="1"/>
  <c r="Q676" i="1" s="1"/>
  <c r="J624" i="1"/>
  <c r="K624" i="1" s="1"/>
  <c r="P728" i="1"/>
  <c r="Q728" i="1" s="1"/>
  <c r="D676" i="1"/>
  <c r="E676" i="1" s="1"/>
  <c r="D728" i="1"/>
  <c r="E728" i="1" s="1"/>
  <c r="J572" i="1"/>
  <c r="K572" i="1" s="1"/>
  <c r="P624" i="1"/>
  <c r="Q624" i="1" s="1"/>
  <c r="D624" i="1"/>
  <c r="E624" i="1" s="1"/>
  <c r="P572" i="1"/>
  <c r="Q572" i="1" s="1"/>
  <c r="D572" i="1"/>
  <c r="E572" i="1" s="1"/>
  <c r="D468" i="1"/>
  <c r="E468" i="1" s="1"/>
  <c r="J520" i="1"/>
  <c r="K520" i="1" s="1"/>
  <c r="P520" i="1"/>
  <c r="Q520" i="1" s="1"/>
  <c r="J468" i="1"/>
  <c r="K468" i="1" s="1"/>
  <c r="P468" i="1"/>
  <c r="Q468" i="1" s="1"/>
  <c r="D416" i="1"/>
  <c r="E416" i="1" s="1"/>
  <c r="J676" i="1"/>
  <c r="K676" i="1" s="1"/>
  <c r="P312" i="1"/>
  <c r="Q312" i="1" s="1"/>
  <c r="P416" i="1"/>
  <c r="Q416" i="1" s="1"/>
  <c r="D520" i="1"/>
  <c r="E520" i="1" s="1"/>
  <c r="J416" i="1"/>
  <c r="K416" i="1" s="1"/>
  <c r="J312" i="1"/>
  <c r="K312" i="1" s="1"/>
  <c r="P715" i="1"/>
  <c r="Q715" i="1" s="1"/>
  <c r="D715" i="1"/>
  <c r="E715" i="1" s="1"/>
  <c r="P663" i="1"/>
  <c r="Q663" i="1" s="1"/>
  <c r="J715" i="1"/>
  <c r="K715" i="1" s="1"/>
  <c r="D663" i="1"/>
  <c r="E663" i="1" s="1"/>
  <c r="J611" i="1"/>
  <c r="K611" i="1" s="1"/>
  <c r="P559" i="1"/>
  <c r="Q559" i="1" s="1"/>
  <c r="J663" i="1"/>
  <c r="K663" i="1" s="1"/>
  <c r="D559" i="1"/>
  <c r="E559" i="1" s="1"/>
  <c r="P611" i="1"/>
  <c r="Q611" i="1" s="1"/>
  <c r="J455" i="1"/>
  <c r="K455" i="1" s="1"/>
  <c r="D611" i="1"/>
  <c r="E611" i="1" s="1"/>
  <c r="J507" i="1"/>
  <c r="K507" i="1" s="1"/>
  <c r="P507" i="1"/>
  <c r="Q507" i="1" s="1"/>
  <c r="D455" i="1"/>
  <c r="E455" i="1" s="1"/>
  <c r="J403" i="1"/>
  <c r="K403" i="1" s="1"/>
  <c r="P351" i="1"/>
  <c r="Q351" i="1" s="1"/>
  <c r="P455" i="1"/>
  <c r="Q455" i="1" s="1"/>
  <c r="P403" i="1"/>
  <c r="Q403" i="1" s="1"/>
  <c r="D351" i="1"/>
  <c r="E351" i="1" s="1"/>
  <c r="D507" i="1"/>
  <c r="E507" i="1" s="1"/>
  <c r="J351" i="1"/>
  <c r="K351" i="1" s="1"/>
  <c r="J559" i="1"/>
  <c r="K559" i="1" s="1"/>
  <c r="D403" i="1"/>
  <c r="E403" i="1" s="1"/>
  <c r="J299" i="1"/>
  <c r="K299" i="1" s="1"/>
  <c r="P299" i="1"/>
  <c r="Q299" i="1" s="1"/>
  <c r="P662" i="1"/>
  <c r="Q662" i="1" s="1"/>
  <c r="J714" i="1"/>
  <c r="K714" i="1" s="1"/>
  <c r="D662" i="1"/>
  <c r="E662" i="1" s="1"/>
  <c r="J610" i="1"/>
  <c r="K610" i="1" s="1"/>
  <c r="D558" i="1"/>
  <c r="E558" i="1" s="1"/>
  <c r="D714" i="1"/>
  <c r="E714" i="1" s="1"/>
  <c r="J662" i="1"/>
  <c r="K662" i="1" s="1"/>
  <c r="P610" i="1"/>
  <c r="Q610" i="1" s="1"/>
  <c r="D610" i="1"/>
  <c r="E610" i="1" s="1"/>
  <c r="J558" i="1"/>
  <c r="K558" i="1" s="1"/>
  <c r="J506" i="1"/>
  <c r="K506" i="1" s="1"/>
  <c r="P454" i="1"/>
  <c r="Q454" i="1" s="1"/>
  <c r="P714" i="1"/>
  <c r="Q714" i="1" s="1"/>
  <c r="P558" i="1"/>
  <c r="Q558" i="1" s="1"/>
  <c r="P506" i="1"/>
  <c r="Q506" i="1" s="1"/>
  <c r="J454" i="1"/>
  <c r="K454" i="1" s="1"/>
  <c r="D454" i="1"/>
  <c r="E454" i="1" s="1"/>
  <c r="P402" i="1"/>
  <c r="Q402" i="1" s="1"/>
  <c r="D350" i="1"/>
  <c r="E350" i="1" s="1"/>
  <c r="J298" i="1"/>
  <c r="K298" i="1" s="1"/>
  <c r="D506" i="1"/>
  <c r="E506" i="1" s="1"/>
  <c r="P350" i="1"/>
  <c r="Q350" i="1" s="1"/>
  <c r="D402" i="1"/>
  <c r="E402" i="1" s="1"/>
  <c r="J350" i="1"/>
  <c r="K350" i="1" s="1"/>
  <c r="P298" i="1"/>
  <c r="Q298" i="1" s="1"/>
  <c r="J402" i="1"/>
  <c r="K402" i="1" s="1"/>
  <c r="P720" i="1"/>
  <c r="Q720" i="1" s="1"/>
  <c r="D668" i="1"/>
  <c r="E668" i="1" s="1"/>
  <c r="D720" i="1"/>
  <c r="E720" i="1" s="1"/>
  <c r="J668" i="1"/>
  <c r="K668" i="1" s="1"/>
  <c r="J564" i="1"/>
  <c r="K564" i="1" s="1"/>
  <c r="P668" i="1"/>
  <c r="Q668" i="1" s="1"/>
  <c r="J616" i="1"/>
  <c r="K616" i="1" s="1"/>
  <c r="P616" i="1"/>
  <c r="Q616" i="1" s="1"/>
  <c r="P564" i="1"/>
  <c r="Q564" i="1" s="1"/>
  <c r="D564" i="1"/>
  <c r="E564" i="1" s="1"/>
  <c r="J460" i="1"/>
  <c r="K460" i="1" s="1"/>
  <c r="D616" i="1"/>
  <c r="E616" i="1" s="1"/>
  <c r="P512" i="1"/>
  <c r="Q512" i="1" s="1"/>
  <c r="D512" i="1"/>
  <c r="E512" i="1" s="1"/>
  <c r="P460" i="1"/>
  <c r="Q460" i="1" s="1"/>
  <c r="P408" i="1"/>
  <c r="Q408" i="1" s="1"/>
  <c r="D408" i="1"/>
  <c r="E408" i="1" s="1"/>
  <c r="P304" i="1"/>
  <c r="Q304" i="1" s="1"/>
  <c r="D460" i="1"/>
  <c r="E460" i="1" s="1"/>
  <c r="D356" i="1"/>
  <c r="E356" i="1" s="1"/>
  <c r="J512" i="1"/>
  <c r="K512" i="1" s="1"/>
  <c r="J356" i="1"/>
  <c r="K356" i="1" s="1"/>
  <c r="J304" i="1"/>
  <c r="K304" i="1" s="1"/>
  <c r="J720" i="1"/>
  <c r="K720" i="1" s="1"/>
  <c r="J408" i="1"/>
  <c r="K408" i="1" s="1"/>
  <c r="P356" i="1"/>
  <c r="Q356" i="1" s="1"/>
  <c r="J738" i="1"/>
  <c r="K738" i="1" s="1"/>
  <c r="D634" i="1"/>
  <c r="E634" i="1" s="1"/>
  <c r="P686" i="1"/>
  <c r="Q686" i="1" s="1"/>
  <c r="D686" i="1"/>
  <c r="E686" i="1" s="1"/>
  <c r="P582" i="1"/>
  <c r="Q582" i="1" s="1"/>
  <c r="D738" i="1"/>
  <c r="E738" i="1" s="1"/>
  <c r="P634" i="1"/>
  <c r="Q634" i="1" s="1"/>
  <c r="D582" i="1"/>
  <c r="E582" i="1" s="1"/>
  <c r="P738" i="1"/>
  <c r="Q738" i="1" s="1"/>
  <c r="J686" i="1"/>
  <c r="K686" i="1" s="1"/>
  <c r="J582" i="1"/>
  <c r="K582" i="1" s="1"/>
  <c r="J634" i="1"/>
  <c r="K634" i="1" s="1"/>
  <c r="D530" i="1"/>
  <c r="E530" i="1" s="1"/>
  <c r="P478" i="1"/>
  <c r="Q478" i="1" s="1"/>
  <c r="D478" i="1"/>
  <c r="E478" i="1" s="1"/>
  <c r="J530" i="1"/>
  <c r="K530" i="1" s="1"/>
  <c r="D426" i="1"/>
  <c r="E426" i="1" s="1"/>
  <c r="J478" i="1"/>
  <c r="K478" i="1" s="1"/>
  <c r="J374" i="1"/>
  <c r="K374" i="1" s="1"/>
  <c r="J426" i="1"/>
  <c r="K426" i="1" s="1"/>
  <c r="J322" i="1"/>
  <c r="K322" i="1" s="1"/>
  <c r="P426" i="1"/>
  <c r="Q426" i="1" s="1"/>
  <c r="P322" i="1"/>
  <c r="Q322" i="1" s="1"/>
  <c r="P530" i="1"/>
  <c r="Q530" i="1" s="1"/>
  <c r="P374" i="1"/>
  <c r="Q374" i="1" s="1"/>
  <c r="D374" i="1"/>
  <c r="E374" i="1" s="1"/>
  <c r="J731" i="1"/>
  <c r="K731" i="1" s="1"/>
  <c r="J679" i="1"/>
  <c r="K679" i="1" s="1"/>
  <c r="P627" i="1"/>
  <c r="Q627" i="1" s="1"/>
  <c r="D627" i="1"/>
  <c r="E627" i="1" s="1"/>
  <c r="P731" i="1"/>
  <c r="Q731" i="1" s="1"/>
  <c r="P679" i="1"/>
  <c r="Q679" i="1" s="1"/>
  <c r="D731" i="1"/>
  <c r="E731" i="1" s="1"/>
  <c r="P575" i="1"/>
  <c r="Q575" i="1" s="1"/>
  <c r="D679" i="1"/>
  <c r="E679" i="1" s="1"/>
  <c r="D575" i="1"/>
  <c r="E575" i="1" s="1"/>
  <c r="J575" i="1"/>
  <c r="K575" i="1" s="1"/>
  <c r="P523" i="1"/>
  <c r="Q523" i="1" s="1"/>
  <c r="D523" i="1"/>
  <c r="E523" i="1" s="1"/>
  <c r="P471" i="1"/>
  <c r="Q471" i="1" s="1"/>
  <c r="J627" i="1"/>
  <c r="K627" i="1" s="1"/>
  <c r="J523" i="1"/>
  <c r="K523" i="1" s="1"/>
  <c r="D471" i="1"/>
  <c r="E471" i="1" s="1"/>
  <c r="J419" i="1"/>
  <c r="K419" i="1" s="1"/>
  <c r="J367" i="1"/>
  <c r="K367" i="1" s="1"/>
  <c r="D419" i="1"/>
  <c r="E419" i="1" s="1"/>
  <c r="J471" i="1"/>
  <c r="K471" i="1" s="1"/>
  <c r="P419" i="1"/>
  <c r="Q419" i="1" s="1"/>
  <c r="P367" i="1"/>
  <c r="Q367" i="1" s="1"/>
  <c r="P315" i="1"/>
  <c r="Q315" i="1" s="1"/>
  <c r="J315" i="1"/>
  <c r="K315" i="1" s="1"/>
  <c r="D367" i="1"/>
  <c r="E367" i="1" s="1"/>
  <c r="J737" i="1"/>
  <c r="K737" i="1" s="1"/>
  <c r="P737" i="1"/>
  <c r="Q737" i="1" s="1"/>
  <c r="D633" i="1"/>
  <c r="E633" i="1" s="1"/>
  <c r="D737" i="1"/>
  <c r="E737" i="1" s="1"/>
  <c r="P685" i="1"/>
  <c r="Q685" i="1" s="1"/>
  <c r="D685" i="1"/>
  <c r="E685" i="1" s="1"/>
  <c r="J633" i="1"/>
  <c r="K633" i="1" s="1"/>
  <c r="P581" i="1"/>
  <c r="Q581" i="1" s="1"/>
  <c r="D581" i="1"/>
  <c r="E581" i="1" s="1"/>
  <c r="P633" i="1"/>
  <c r="Q633" i="1" s="1"/>
  <c r="J581" i="1"/>
  <c r="K581" i="1" s="1"/>
  <c r="J685" i="1"/>
  <c r="K685" i="1" s="1"/>
  <c r="D529" i="1"/>
  <c r="E529" i="1" s="1"/>
  <c r="P477" i="1"/>
  <c r="Q477" i="1" s="1"/>
  <c r="J529" i="1"/>
  <c r="K529" i="1" s="1"/>
  <c r="D477" i="1"/>
  <c r="E477" i="1" s="1"/>
  <c r="J477" i="1"/>
  <c r="K477" i="1" s="1"/>
  <c r="J373" i="1"/>
  <c r="K373" i="1" s="1"/>
  <c r="P425" i="1"/>
  <c r="Q425" i="1" s="1"/>
  <c r="D425" i="1"/>
  <c r="E425" i="1" s="1"/>
  <c r="P321" i="1"/>
  <c r="Q321" i="1" s="1"/>
  <c r="J425" i="1"/>
  <c r="K425" i="1" s="1"/>
  <c r="J321" i="1"/>
  <c r="K321" i="1" s="1"/>
  <c r="P529" i="1"/>
  <c r="Q529" i="1" s="1"/>
  <c r="P373" i="1"/>
  <c r="Q373" i="1" s="1"/>
  <c r="D373" i="1"/>
  <c r="E373" i="1" s="1"/>
  <c r="J718" i="1"/>
  <c r="K718" i="1" s="1"/>
  <c r="P718" i="1"/>
  <c r="Q718" i="1" s="1"/>
  <c r="J666" i="1"/>
  <c r="K666" i="1" s="1"/>
  <c r="D718" i="1"/>
  <c r="E718" i="1" s="1"/>
  <c r="P614" i="1"/>
  <c r="Q614" i="1" s="1"/>
  <c r="D614" i="1"/>
  <c r="E614" i="1" s="1"/>
  <c r="D562" i="1"/>
  <c r="E562" i="1" s="1"/>
  <c r="J614" i="1"/>
  <c r="K614" i="1" s="1"/>
  <c r="J562" i="1"/>
  <c r="K562" i="1" s="1"/>
  <c r="P510" i="1"/>
  <c r="Q510" i="1" s="1"/>
  <c r="D510" i="1"/>
  <c r="E510" i="1" s="1"/>
  <c r="D666" i="1"/>
  <c r="E666" i="1" s="1"/>
  <c r="P562" i="1"/>
  <c r="Q562" i="1" s="1"/>
  <c r="J510" i="1"/>
  <c r="K510" i="1" s="1"/>
  <c r="D458" i="1"/>
  <c r="E458" i="1" s="1"/>
  <c r="P666" i="1"/>
  <c r="Q666" i="1" s="1"/>
  <c r="J458" i="1"/>
  <c r="K458" i="1" s="1"/>
  <c r="P354" i="1"/>
  <c r="Q354" i="1" s="1"/>
  <c r="P302" i="1"/>
  <c r="Q302" i="1" s="1"/>
  <c r="J406" i="1"/>
  <c r="K406" i="1" s="1"/>
  <c r="P406" i="1"/>
  <c r="Q406" i="1" s="1"/>
  <c r="D354" i="1"/>
  <c r="E354" i="1" s="1"/>
  <c r="P458" i="1"/>
  <c r="Q458" i="1" s="1"/>
  <c r="D406" i="1"/>
  <c r="E406" i="1" s="1"/>
  <c r="J354" i="1"/>
  <c r="K354" i="1" s="1"/>
  <c r="J302" i="1"/>
  <c r="K302" i="1" s="1"/>
  <c r="J713" i="1"/>
  <c r="K713" i="1" s="1"/>
  <c r="D661" i="1"/>
  <c r="E661" i="1" s="1"/>
  <c r="P713" i="1"/>
  <c r="Q713" i="1" s="1"/>
  <c r="D713" i="1"/>
  <c r="E713" i="1" s="1"/>
  <c r="J609" i="1"/>
  <c r="K609" i="1" s="1"/>
  <c r="J557" i="1"/>
  <c r="K557" i="1" s="1"/>
  <c r="P661" i="1"/>
  <c r="Q661" i="1" s="1"/>
  <c r="P609" i="1"/>
  <c r="Q609" i="1" s="1"/>
  <c r="D609" i="1"/>
  <c r="E609" i="1" s="1"/>
  <c r="P557" i="1"/>
  <c r="Q557" i="1" s="1"/>
  <c r="D557" i="1"/>
  <c r="E557" i="1" s="1"/>
  <c r="J505" i="1"/>
  <c r="K505" i="1" s="1"/>
  <c r="P505" i="1"/>
  <c r="Q505" i="1" s="1"/>
  <c r="J661" i="1"/>
  <c r="K661" i="1" s="1"/>
  <c r="D505" i="1"/>
  <c r="E505" i="1" s="1"/>
  <c r="J453" i="1"/>
  <c r="K453" i="1" s="1"/>
  <c r="J349" i="1"/>
  <c r="K349" i="1" s="1"/>
  <c r="P297" i="1"/>
  <c r="Q297" i="1" s="1"/>
  <c r="D401" i="1"/>
  <c r="E401" i="1" s="1"/>
  <c r="D349" i="1"/>
  <c r="E349" i="1" s="1"/>
  <c r="J401" i="1"/>
  <c r="K401" i="1" s="1"/>
  <c r="P401" i="1"/>
  <c r="Q401" i="1" s="1"/>
  <c r="P453" i="1"/>
  <c r="Q453" i="1" s="1"/>
  <c r="D453" i="1"/>
  <c r="E453" i="1" s="1"/>
  <c r="P349" i="1"/>
  <c r="Q349" i="1" s="1"/>
  <c r="J297" i="1"/>
  <c r="K297" i="1" s="1"/>
  <c r="P719" i="1"/>
  <c r="Q719" i="1" s="1"/>
  <c r="D719" i="1"/>
  <c r="E719" i="1" s="1"/>
  <c r="J667" i="1"/>
  <c r="K667" i="1" s="1"/>
  <c r="D615" i="1"/>
  <c r="E615" i="1" s="1"/>
  <c r="P563" i="1"/>
  <c r="Q563" i="1" s="1"/>
  <c r="D667" i="1"/>
  <c r="E667" i="1" s="1"/>
  <c r="P615" i="1"/>
  <c r="Q615" i="1" s="1"/>
  <c r="D563" i="1"/>
  <c r="E563" i="1" s="1"/>
  <c r="P667" i="1"/>
  <c r="Q667" i="1" s="1"/>
  <c r="J615" i="1"/>
  <c r="K615" i="1" s="1"/>
  <c r="P511" i="1"/>
  <c r="Q511" i="1" s="1"/>
  <c r="J459" i="1"/>
  <c r="K459" i="1" s="1"/>
  <c r="D511" i="1"/>
  <c r="E511" i="1" s="1"/>
  <c r="D459" i="1"/>
  <c r="E459" i="1" s="1"/>
  <c r="J355" i="1"/>
  <c r="K355" i="1" s="1"/>
  <c r="J303" i="1"/>
  <c r="K303" i="1" s="1"/>
  <c r="D407" i="1"/>
  <c r="E407" i="1" s="1"/>
  <c r="J563" i="1"/>
  <c r="K563" i="1" s="1"/>
  <c r="J511" i="1"/>
  <c r="K511" i="1" s="1"/>
  <c r="P459" i="1"/>
  <c r="Q459" i="1" s="1"/>
  <c r="J407" i="1"/>
  <c r="K407" i="1" s="1"/>
  <c r="P355" i="1"/>
  <c r="Q355" i="1" s="1"/>
  <c r="J719" i="1"/>
  <c r="K719" i="1" s="1"/>
  <c r="P407" i="1"/>
  <c r="Q407" i="1" s="1"/>
  <c r="D355" i="1"/>
  <c r="E355" i="1" s="1"/>
  <c r="P303" i="1"/>
  <c r="Q303" i="1" s="1"/>
  <c r="P710" i="1"/>
  <c r="Q710" i="1" s="1"/>
  <c r="J658" i="1"/>
  <c r="K658" i="1" s="1"/>
  <c r="D710" i="1"/>
  <c r="E710" i="1" s="1"/>
  <c r="P606" i="1"/>
  <c r="Q606" i="1" s="1"/>
  <c r="D606" i="1"/>
  <c r="E606" i="1" s="1"/>
  <c r="J554" i="1"/>
  <c r="K554" i="1" s="1"/>
  <c r="P658" i="1"/>
  <c r="Q658" i="1" s="1"/>
  <c r="D658" i="1"/>
  <c r="E658" i="1" s="1"/>
  <c r="J710" i="1"/>
  <c r="K710" i="1" s="1"/>
  <c r="J606" i="1"/>
  <c r="K606" i="1" s="1"/>
  <c r="P554" i="1"/>
  <c r="Q554" i="1" s="1"/>
  <c r="D554" i="1"/>
  <c r="E554" i="1" s="1"/>
  <c r="P502" i="1"/>
  <c r="Q502" i="1" s="1"/>
  <c r="D450" i="1"/>
  <c r="E450" i="1" s="1"/>
  <c r="D502" i="1"/>
  <c r="E502" i="1" s="1"/>
  <c r="J502" i="1"/>
  <c r="K502" i="1" s="1"/>
  <c r="P398" i="1"/>
  <c r="Q398" i="1" s="1"/>
  <c r="P346" i="1"/>
  <c r="Q346" i="1" s="1"/>
  <c r="J450" i="1"/>
  <c r="K450" i="1" s="1"/>
  <c r="P450" i="1"/>
  <c r="Q450" i="1" s="1"/>
  <c r="D398" i="1"/>
  <c r="E398" i="1" s="1"/>
  <c r="D346" i="1"/>
  <c r="E346" i="1" s="1"/>
  <c r="J398" i="1"/>
  <c r="K398" i="1" s="1"/>
  <c r="J346" i="1"/>
  <c r="K346" i="1" s="1"/>
  <c r="J294" i="1"/>
  <c r="K294" i="1" s="1"/>
  <c r="P294" i="1"/>
  <c r="Q294" i="1" s="1"/>
  <c r="D730" i="1"/>
  <c r="E730" i="1" s="1"/>
  <c r="J730" i="1"/>
  <c r="K730" i="1" s="1"/>
  <c r="J678" i="1"/>
  <c r="K678" i="1" s="1"/>
  <c r="D626" i="1"/>
  <c r="E626" i="1" s="1"/>
  <c r="P730" i="1"/>
  <c r="Q730" i="1" s="1"/>
  <c r="P678" i="1"/>
  <c r="Q678" i="1" s="1"/>
  <c r="J626" i="1"/>
  <c r="K626" i="1" s="1"/>
  <c r="J574" i="1"/>
  <c r="K574" i="1" s="1"/>
  <c r="D678" i="1"/>
  <c r="E678" i="1" s="1"/>
  <c r="D522" i="1"/>
  <c r="E522" i="1" s="1"/>
  <c r="P470" i="1"/>
  <c r="Q470" i="1" s="1"/>
  <c r="P626" i="1"/>
  <c r="Q626" i="1" s="1"/>
  <c r="D470" i="1"/>
  <c r="E470" i="1" s="1"/>
  <c r="D574" i="1"/>
  <c r="E574" i="1" s="1"/>
  <c r="J522" i="1"/>
  <c r="K522" i="1" s="1"/>
  <c r="J314" i="1"/>
  <c r="K314" i="1" s="1"/>
  <c r="P522" i="1"/>
  <c r="Q522" i="1" s="1"/>
  <c r="J366" i="1"/>
  <c r="K366" i="1" s="1"/>
  <c r="P574" i="1"/>
  <c r="Q574" i="1" s="1"/>
  <c r="J470" i="1"/>
  <c r="K470" i="1" s="1"/>
  <c r="P418" i="1"/>
  <c r="Q418" i="1" s="1"/>
  <c r="D418" i="1"/>
  <c r="E418" i="1" s="1"/>
  <c r="P366" i="1"/>
  <c r="Q366" i="1" s="1"/>
  <c r="D366" i="1"/>
  <c r="E366" i="1" s="1"/>
  <c r="P314" i="1"/>
  <c r="Q314" i="1" s="1"/>
  <c r="J418" i="1"/>
  <c r="K418" i="1" s="1"/>
  <c r="P735" i="1"/>
  <c r="Q735" i="1" s="1"/>
  <c r="D735" i="1"/>
  <c r="E735" i="1" s="1"/>
  <c r="J631" i="1"/>
  <c r="K631" i="1" s="1"/>
  <c r="J735" i="1"/>
  <c r="K735" i="1" s="1"/>
  <c r="D683" i="1"/>
  <c r="E683" i="1" s="1"/>
  <c r="P683" i="1"/>
  <c r="Q683" i="1" s="1"/>
  <c r="D631" i="1"/>
  <c r="E631" i="1" s="1"/>
  <c r="D579" i="1"/>
  <c r="E579" i="1" s="1"/>
  <c r="P631" i="1"/>
  <c r="Q631" i="1" s="1"/>
  <c r="J579" i="1"/>
  <c r="K579" i="1" s="1"/>
  <c r="J683" i="1"/>
  <c r="K683" i="1" s="1"/>
  <c r="P579" i="1"/>
  <c r="Q579" i="1" s="1"/>
  <c r="J527" i="1"/>
  <c r="K527" i="1" s="1"/>
  <c r="D475" i="1"/>
  <c r="E475" i="1" s="1"/>
  <c r="J475" i="1"/>
  <c r="K475" i="1" s="1"/>
  <c r="P527" i="1"/>
  <c r="Q527" i="1" s="1"/>
  <c r="P371" i="1"/>
  <c r="Q371" i="1" s="1"/>
  <c r="J319" i="1"/>
  <c r="K319" i="1" s="1"/>
  <c r="P423" i="1"/>
  <c r="Q423" i="1" s="1"/>
  <c r="D527" i="1"/>
  <c r="E527" i="1" s="1"/>
  <c r="D423" i="1"/>
  <c r="E423" i="1" s="1"/>
  <c r="P319" i="1"/>
  <c r="Q319" i="1" s="1"/>
  <c r="P475" i="1"/>
  <c r="Q475" i="1" s="1"/>
  <c r="J371" i="1"/>
  <c r="K371" i="1" s="1"/>
  <c r="J423" i="1"/>
  <c r="K423" i="1" s="1"/>
  <c r="D371" i="1"/>
  <c r="E371" i="1" s="1"/>
  <c r="J732" i="1"/>
  <c r="K732" i="1" s="1"/>
  <c r="P628" i="1"/>
  <c r="Q628" i="1" s="1"/>
  <c r="P732" i="1"/>
  <c r="Q732" i="1" s="1"/>
  <c r="J680" i="1"/>
  <c r="K680" i="1" s="1"/>
  <c r="D628" i="1"/>
  <c r="E628" i="1" s="1"/>
  <c r="D732" i="1"/>
  <c r="E732" i="1" s="1"/>
  <c r="P680" i="1"/>
  <c r="Q680" i="1" s="1"/>
  <c r="J576" i="1"/>
  <c r="K576" i="1" s="1"/>
  <c r="P576" i="1"/>
  <c r="Q576" i="1" s="1"/>
  <c r="J628" i="1"/>
  <c r="K628" i="1" s="1"/>
  <c r="D576" i="1"/>
  <c r="E576" i="1" s="1"/>
  <c r="P524" i="1"/>
  <c r="Q524" i="1" s="1"/>
  <c r="J472" i="1"/>
  <c r="K472" i="1" s="1"/>
  <c r="D524" i="1"/>
  <c r="E524" i="1" s="1"/>
  <c r="P472" i="1"/>
  <c r="Q472" i="1" s="1"/>
  <c r="D680" i="1"/>
  <c r="E680" i="1" s="1"/>
  <c r="D472" i="1"/>
  <c r="E472" i="1" s="1"/>
  <c r="J524" i="1"/>
  <c r="K524" i="1" s="1"/>
  <c r="D368" i="1"/>
  <c r="E368" i="1" s="1"/>
  <c r="P316" i="1"/>
  <c r="Q316" i="1" s="1"/>
  <c r="J316" i="1"/>
  <c r="K316" i="1" s="1"/>
  <c r="D420" i="1"/>
  <c r="E420" i="1" s="1"/>
  <c r="J420" i="1"/>
  <c r="K420" i="1" s="1"/>
  <c r="P368" i="1"/>
  <c r="Q368" i="1" s="1"/>
  <c r="P420" i="1"/>
  <c r="Q420" i="1" s="1"/>
  <c r="J368" i="1"/>
  <c r="K368" i="1" s="1"/>
  <c r="D708" i="1"/>
  <c r="E708" i="1" s="1"/>
  <c r="P656" i="1"/>
  <c r="Q656" i="1" s="1"/>
  <c r="J708" i="1"/>
  <c r="K708" i="1" s="1"/>
  <c r="D604" i="1"/>
  <c r="E604" i="1" s="1"/>
  <c r="J656" i="1"/>
  <c r="K656" i="1" s="1"/>
  <c r="J604" i="1"/>
  <c r="K604" i="1" s="1"/>
  <c r="P708" i="1"/>
  <c r="Q708" i="1" s="1"/>
  <c r="P604" i="1"/>
  <c r="Q604" i="1" s="1"/>
  <c r="J552" i="1"/>
  <c r="K552" i="1" s="1"/>
  <c r="D500" i="1"/>
  <c r="E500" i="1" s="1"/>
  <c r="D656" i="1"/>
  <c r="E656" i="1" s="1"/>
  <c r="J500" i="1"/>
  <c r="K500" i="1" s="1"/>
  <c r="P552" i="1"/>
  <c r="Q552" i="1" s="1"/>
  <c r="D552" i="1"/>
  <c r="E552" i="1" s="1"/>
  <c r="J448" i="1"/>
  <c r="K448" i="1" s="1"/>
  <c r="J396" i="1"/>
  <c r="K396" i="1" s="1"/>
  <c r="J344" i="1"/>
  <c r="K344" i="1" s="1"/>
  <c r="P500" i="1"/>
  <c r="Q500" i="1" s="1"/>
  <c r="P292" i="1"/>
  <c r="Q292" i="1" s="1"/>
  <c r="P448" i="1"/>
  <c r="Q448" i="1" s="1"/>
  <c r="D448" i="1"/>
  <c r="E448" i="1" s="1"/>
  <c r="P396" i="1"/>
  <c r="Q396" i="1" s="1"/>
  <c r="D396" i="1"/>
  <c r="E396" i="1" s="1"/>
  <c r="P344" i="1"/>
  <c r="Q344" i="1" s="1"/>
  <c r="D344" i="1"/>
  <c r="E344" i="1" s="1"/>
  <c r="J292" i="1"/>
  <c r="K292" i="1" s="1"/>
  <c r="J243" i="1"/>
  <c r="K243" i="1" s="1"/>
  <c r="D243" i="1"/>
  <c r="E243" i="1" s="1"/>
  <c r="D295" i="1"/>
  <c r="E295" i="1" s="1"/>
  <c r="D296" i="1"/>
  <c r="E296" i="1" s="1"/>
  <c r="D244" i="1"/>
  <c r="E244" i="1" s="1"/>
  <c r="J244" i="1"/>
  <c r="K244" i="1" s="1"/>
  <c r="J239" i="1"/>
  <c r="K239" i="1" s="1"/>
  <c r="D291" i="1"/>
  <c r="E291" i="1" s="1"/>
  <c r="D239" i="1"/>
  <c r="E239" i="1" s="1"/>
  <c r="D300" i="1"/>
  <c r="E300" i="1" s="1"/>
  <c r="D248" i="1"/>
  <c r="E248" i="1" s="1"/>
  <c r="J248" i="1"/>
  <c r="K248" i="1" s="1"/>
  <c r="D318" i="1"/>
  <c r="E318" i="1" s="1"/>
  <c r="D266" i="1"/>
  <c r="E266" i="1" s="1"/>
  <c r="J266" i="1"/>
  <c r="K266" i="1" s="1"/>
  <c r="D313" i="1"/>
  <c r="E313" i="1" s="1"/>
  <c r="D261" i="1"/>
  <c r="E261" i="1" s="1"/>
  <c r="J261" i="1"/>
  <c r="K261" i="1" s="1"/>
  <c r="J260" i="1"/>
  <c r="K260" i="1" s="1"/>
  <c r="D312" i="1"/>
  <c r="E312" i="1" s="1"/>
  <c r="D260" i="1"/>
  <c r="E260" i="1" s="1"/>
  <c r="J249" i="1"/>
  <c r="K249" i="1" s="1"/>
  <c r="D301" i="1"/>
  <c r="E301" i="1" s="1"/>
  <c r="D249" i="1"/>
  <c r="E249" i="1" s="1"/>
  <c r="D293" i="1"/>
  <c r="E293" i="1" s="1"/>
  <c r="D241" i="1"/>
  <c r="E241" i="1" s="1"/>
  <c r="J241" i="1"/>
  <c r="K241" i="1" s="1"/>
  <c r="D317" i="1"/>
  <c r="E317" i="1" s="1"/>
  <c r="D265" i="1"/>
  <c r="E265" i="1" s="1"/>
  <c r="J265" i="1"/>
  <c r="K265" i="1" s="1"/>
  <c r="D299" i="1"/>
  <c r="E299" i="1" s="1"/>
  <c r="D247" i="1"/>
  <c r="E247" i="1" s="1"/>
  <c r="J247" i="1"/>
  <c r="K247" i="1" s="1"/>
  <c r="D298" i="1"/>
  <c r="E298" i="1" s="1"/>
  <c r="J246" i="1"/>
  <c r="K246" i="1" s="1"/>
  <c r="D246" i="1"/>
  <c r="E246" i="1" s="1"/>
  <c r="J252" i="1"/>
  <c r="K252" i="1" s="1"/>
  <c r="D304" i="1"/>
  <c r="E304" i="1" s="1"/>
  <c r="D252" i="1"/>
  <c r="E252" i="1" s="1"/>
  <c r="D270" i="1"/>
  <c r="E270" i="1" s="1"/>
  <c r="D322" i="1"/>
  <c r="E322" i="1" s="1"/>
  <c r="J270" i="1"/>
  <c r="K270" i="1" s="1"/>
  <c r="J263" i="1"/>
  <c r="K263" i="1" s="1"/>
  <c r="D263" i="1"/>
  <c r="E263" i="1" s="1"/>
  <c r="D315" i="1"/>
  <c r="E315" i="1" s="1"/>
  <c r="J269" i="1"/>
  <c r="K269" i="1" s="1"/>
  <c r="D321" i="1"/>
  <c r="E321" i="1" s="1"/>
  <c r="D269" i="1"/>
  <c r="E269" i="1" s="1"/>
  <c r="D250" i="1"/>
  <c r="E250" i="1" s="1"/>
  <c r="J250" i="1"/>
  <c r="K250" i="1" s="1"/>
  <c r="D302" i="1"/>
  <c r="E302" i="1" s="1"/>
  <c r="J268" i="1"/>
  <c r="K268" i="1" s="1"/>
  <c r="D320" i="1"/>
  <c r="E320" i="1" s="1"/>
  <c r="D268" i="1"/>
  <c r="E268" i="1" s="1"/>
  <c r="D245" i="1"/>
  <c r="E245" i="1" s="1"/>
  <c r="D297" i="1"/>
  <c r="E297" i="1" s="1"/>
  <c r="J245" i="1"/>
  <c r="K245" i="1" s="1"/>
  <c r="D303" i="1"/>
  <c r="E303" i="1" s="1"/>
  <c r="D251" i="1"/>
  <c r="E251" i="1" s="1"/>
  <c r="J251" i="1"/>
  <c r="K251" i="1" s="1"/>
  <c r="J242" i="1"/>
  <c r="K242" i="1" s="1"/>
  <c r="D294" i="1"/>
  <c r="E294" i="1" s="1"/>
  <c r="D242" i="1"/>
  <c r="E242" i="1" s="1"/>
  <c r="D314" i="1"/>
  <c r="E314" i="1" s="1"/>
  <c r="J262" i="1"/>
  <c r="K262" i="1" s="1"/>
  <c r="D262" i="1"/>
  <c r="E262" i="1" s="1"/>
  <c r="J267" i="1"/>
  <c r="K267" i="1" s="1"/>
  <c r="D267" i="1"/>
  <c r="E267" i="1" s="1"/>
  <c r="D319" i="1"/>
  <c r="E319" i="1" s="1"/>
  <c r="D316" i="1"/>
  <c r="E316" i="1" s="1"/>
  <c r="D264" i="1"/>
  <c r="E264" i="1" s="1"/>
  <c r="J264" i="1"/>
  <c r="K264" i="1" s="1"/>
  <c r="J240" i="1"/>
  <c r="K240" i="1" s="1"/>
  <c r="D240" i="1"/>
  <c r="E240" i="1" s="1"/>
  <c r="D292" i="1"/>
  <c r="E292" i="1" s="1"/>
  <c r="P189" i="1"/>
  <c r="Q189" i="1" s="1"/>
  <c r="J189" i="1"/>
  <c r="K189" i="1" s="1"/>
  <c r="P213" i="1"/>
  <c r="Q213" i="1" s="1"/>
  <c r="P216" i="1"/>
  <c r="Q216" i="1" s="1"/>
  <c r="J191" i="1"/>
  <c r="K191" i="1" s="1"/>
  <c r="P191" i="1"/>
  <c r="Q191" i="1" s="1"/>
  <c r="P192" i="1"/>
  <c r="Q192" i="1" s="1"/>
  <c r="J192" i="1"/>
  <c r="K192" i="1" s="1"/>
  <c r="P187" i="1"/>
  <c r="Q187" i="1" s="1"/>
  <c r="J187" i="1"/>
  <c r="K187" i="1" s="1"/>
  <c r="P196" i="1"/>
  <c r="Q196" i="1" s="1"/>
  <c r="J196" i="1"/>
  <c r="K196" i="1" s="1"/>
  <c r="P214" i="1"/>
  <c r="Q214" i="1" s="1"/>
  <c r="K214" i="1"/>
  <c r="P209" i="1"/>
  <c r="Q209" i="1" s="1"/>
  <c r="P208" i="1"/>
  <c r="Q208" i="1" s="1"/>
  <c r="P197" i="1"/>
  <c r="Q197" i="1" s="1"/>
  <c r="J197" i="1"/>
  <c r="K197" i="1" s="1"/>
  <c r="P195" i="1"/>
  <c r="Q195" i="1" s="1"/>
  <c r="J195" i="1"/>
  <c r="K195" i="1" s="1"/>
  <c r="P194" i="1"/>
  <c r="Q194" i="1" s="1"/>
  <c r="J194" i="1"/>
  <c r="K194" i="1" s="1"/>
  <c r="P200" i="1"/>
  <c r="Q200" i="1" s="1"/>
  <c r="J200" i="1"/>
  <c r="K200" i="1" s="1"/>
  <c r="P218" i="1"/>
  <c r="Q218" i="1" s="1"/>
  <c r="J218" i="1"/>
  <c r="K218" i="1" s="1"/>
  <c r="P211" i="1"/>
  <c r="Q211" i="1" s="1"/>
  <c r="P217" i="1"/>
  <c r="Q217" i="1" s="1"/>
  <c r="P198" i="1"/>
  <c r="Q198" i="1" s="1"/>
  <c r="J198" i="1"/>
  <c r="K198" i="1" s="1"/>
  <c r="P193" i="1"/>
  <c r="Q193" i="1" s="1"/>
  <c r="J193" i="1"/>
  <c r="K193" i="1" s="1"/>
  <c r="J199" i="1"/>
  <c r="K199" i="1" s="1"/>
  <c r="P199" i="1"/>
  <c r="Q199" i="1" s="1"/>
  <c r="J190" i="1"/>
  <c r="K190" i="1" s="1"/>
  <c r="P190" i="1"/>
  <c r="Q190" i="1" s="1"/>
  <c r="P210" i="1"/>
  <c r="Q210" i="1" s="1"/>
  <c r="P215" i="1"/>
  <c r="Q215" i="1" s="1"/>
  <c r="P212" i="1"/>
  <c r="Q212" i="1" s="1"/>
  <c r="J188" i="1"/>
  <c r="K188" i="1" s="1"/>
  <c r="P188" i="1"/>
  <c r="Q188" i="1" s="1"/>
  <c r="D188" i="1"/>
  <c r="E188" i="1" s="1"/>
  <c r="D197" i="1"/>
  <c r="E197" i="1" s="1"/>
  <c r="D201" i="1"/>
  <c r="E201" i="1" s="1"/>
  <c r="D216" i="1"/>
  <c r="E216" i="1" s="1"/>
  <c r="D192" i="1"/>
  <c r="E192" i="1" s="1"/>
  <c r="D196" i="1"/>
  <c r="E196" i="1" s="1"/>
  <c r="D214" i="1"/>
  <c r="E214" i="1" s="1"/>
  <c r="D209" i="1"/>
  <c r="E209" i="1" s="1"/>
  <c r="D220" i="1"/>
  <c r="E220" i="1" s="1"/>
  <c r="D191" i="1"/>
  <c r="E191" i="1" s="1"/>
  <c r="D213" i="1"/>
  <c r="E213" i="1" s="1"/>
  <c r="D195" i="1"/>
  <c r="E195" i="1" s="1"/>
  <c r="D194" i="1"/>
  <c r="E194" i="1" s="1"/>
  <c r="D200" i="1"/>
  <c r="E200" i="1" s="1"/>
  <c r="D218" i="1"/>
  <c r="E218" i="1" s="1"/>
  <c r="D211" i="1"/>
  <c r="E211" i="1" s="1"/>
  <c r="D217" i="1"/>
  <c r="E217" i="1" s="1"/>
  <c r="D198" i="1"/>
  <c r="E198" i="1" s="1"/>
  <c r="D189" i="1"/>
  <c r="E189" i="1" s="1"/>
  <c r="D219" i="1"/>
  <c r="E219" i="1" s="1"/>
  <c r="D193" i="1"/>
  <c r="E193" i="1" s="1"/>
  <c r="D199" i="1"/>
  <c r="E199" i="1" s="1"/>
  <c r="D190" i="1"/>
  <c r="E190" i="1" s="1"/>
  <c r="D202" i="1"/>
  <c r="E202" i="1" s="1"/>
  <c r="D210" i="1"/>
  <c r="E210" i="1" s="1"/>
  <c r="D215" i="1"/>
  <c r="E215" i="1" s="1"/>
  <c r="D212" i="1"/>
  <c r="E212" i="1" s="1"/>
  <c r="D187" i="1"/>
  <c r="E187" i="1" s="1"/>
  <c r="D208" i="1"/>
  <c r="E208" i="1" s="1"/>
  <c r="O34" i="2" l="1"/>
  <c r="P16" i="2" s="1"/>
  <c r="R16" i="2" s="1"/>
  <c r="P15" i="2"/>
  <c r="R15" i="2" s="1"/>
  <c r="F5" i="7"/>
  <c r="F7" i="7" s="1"/>
  <c r="E1015" i="1"/>
  <c r="Q1015" i="1"/>
  <c r="K1015" i="1"/>
  <c r="Q287" i="1"/>
  <c r="E495" i="1"/>
  <c r="E963" i="1"/>
  <c r="E183" i="1"/>
  <c r="E287" i="1"/>
  <c r="E339" i="1"/>
  <c r="Q339" i="1"/>
  <c r="K443" i="1"/>
  <c r="Q547" i="1"/>
  <c r="Q599" i="1"/>
  <c r="K703" i="1"/>
  <c r="K704" i="1" s="1"/>
  <c r="K755" i="1"/>
  <c r="Q807" i="1"/>
  <c r="Q911" i="1"/>
  <c r="Q963" i="1"/>
  <c r="K287" i="1"/>
  <c r="Q755" i="1"/>
  <c r="Q859" i="1"/>
  <c r="K183" i="1"/>
  <c r="K235" i="1"/>
  <c r="E391" i="1"/>
  <c r="Q391" i="1"/>
  <c r="K391" i="1"/>
  <c r="Q495" i="1"/>
  <c r="E443" i="1"/>
  <c r="K599" i="1"/>
  <c r="E755" i="1"/>
  <c r="E859" i="1"/>
  <c r="K859" i="1"/>
  <c r="K963" i="1"/>
  <c r="E235" i="1"/>
  <c r="K495" i="1"/>
  <c r="E807" i="1"/>
  <c r="Q183" i="1"/>
  <c r="K339" i="1"/>
  <c r="E599" i="1"/>
  <c r="Q443" i="1"/>
  <c r="E547" i="1"/>
  <c r="K547" i="1"/>
  <c r="Q703" i="1"/>
  <c r="Q704" i="1" s="1"/>
  <c r="K807" i="1"/>
  <c r="E911" i="1"/>
  <c r="K911" i="1"/>
  <c r="E703" i="1"/>
  <c r="E704" i="1" s="1"/>
  <c r="K651" i="1"/>
  <c r="E651" i="1"/>
  <c r="Q651" i="1"/>
  <c r="O35" i="2" l="1"/>
  <c r="P17" i="2" s="1"/>
  <c r="R17" i="2" s="1"/>
  <c r="F6" i="7"/>
  <c r="K1017" i="1"/>
  <c r="K1016" i="1"/>
  <c r="G111" i="1" s="1"/>
  <c r="M50" i="2" s="1"/>
  <c r="Q1017" i="1"/>
  <c r="Q1016" i="1"/>
  <c r="G112" i="1" s="1"/>
  <c r="M51" i="2" s="1"/>
  <c r="E1017" i="1"/>
  <c r="E1016" i="1"/>
  <c r="G110" i="1" s="1"/>
  <c r="M49" i="2" s="1"/>
  <c r="E549" i="1"/>
  <c r="E548" i="1"/>
  <c r="G83" i="1" s="1"/>
  <c r="M22" i="2" s="1"/>
  <c r="Q185" i="1"/>
  <c r="Q184" i="1"/>
  <c r="G65" i="1" s="1"/>
  <c r="K601" i="1"/>
  <c r="K600" i="1"/>
  <c r="G87" i="1" s="1"/>
  <c r="M26" i="2" s="1"/>
  <c r="Q861" i="1"/>
  <c r="Q860" i="1"/>
  <c r="G103" i="1" s="1"/>
  <c r="M42" i="2" s="1"/>
  <c r="Q601" i="1"/>
  <c r="Q600" i="1"/>
  <c r="G88" i="1" s="1"/>
  <c r="M27" i="2" s="1"/>
  <c r="E497" i="1"/>
  <c r="E496" i="1"/>
  <c r="G80" i="1" s="1"/>
  <c r="M19" i="2" s="1"/>
  <c r="K809" i="1"/>
  <c r="K808" i="1"/>
  <c r="E809" i="1"/>
  <c r="E808" i="1"/>
  <c r="E445" i="1"/>
  <c r="E444" i="1"/>
  <c r="G77" i="1" s="1"/>
  <c r="M16" i="2" s="1"/>
  <c r="Q757" i="1"/>
  <c r="Q756" i="1"/>
  <c r="Q549" i="1"/>
  <c r="Q548" i="1"/>
  <c r="G85" i="1" s="1"/>
  <c r="M24" i="2" s="1"/>
  <c r="E289" i="1"/>
  <c r="E288" i="1"/>
  <c r="G68" i="1" s="1"/>
  <c r="M7" i="2" s="1"/>
  <c r="Q289" i="1"/>
  <c r="Q288" i="1"/>
  <c r="G70" i="1" s="1"/>
  <c r="M9" i="2" s="1"/>
  <c r="E601" i="1"/>
  <c r="E600" i="1"/>
  <c r="G86" i="1" s="1"/>
  <c r="M25" i="2" s="1"/>
  <c r="K497" i="1"/>
  <c r="K496" i="1"/>
  <c r="G81" i="1" s="1"/>
  <c r="M20" i="2" s="1"/>
  <c r="Q123" i="4" s="1"/>
  <c r="R123" i="4" s="1"/>
  <c r="T123" i="4" s="1"/>
  <c r="E861" i="1"/>
  <c r="E860" i="1"/>
  <c r="G101" i="1" s="1"/>
  <c r="M40" i="2" s="1"/>
  <c r="Q497" i="1"/>
  <c r="Q496" i="1"/>
  <c r="G82" i="1" s="1"/>
  <c r="M21" i="2" s="1"/>
  <c r="K237" i="1"/>
  <c r="K236" i="1"/>
  <c r="G67" i="1" s="1"/>
  <c r="M6" i="2" s="1"/>
  <c r="K289" i="1"/>
  <c r="K288" i="1"/>
  <c r="G69" i="1" s="1"/>
  <c r="M8" i="2" s="1"/>
  <c r="K757" i="1"/>
  <c r="K756" i="1"/>
  <c r="K445" i="1"/>
  <c r="K444" i="1"/>
  <c r="G78" i="1" s="1"/>
  <c r="M17" i="2" s="1"/>
  <c r="E185" i="1"/>
  <c r="E184" i="1"/>
  <c r="G63" i="1" s="1"/>
  <c r="M2" i="2" s="1"/>
  <c r="E913" i="1"/>
  <c r="E912" i="1"/>
  <c r="G104" i="1" s="1"/>
  <c r="M43" i="2" s="1"/>
  <c r="K965" i="1"/>
  <c r="K964" i="1"/>
  <c r="G108" i="1" s="1"/>
  <c r="M47" i="2" s="1"/>
  <c r="Q393" i="1"/>
  <c r="Q392" i="1"/>
  <c r="G76" i="1" s="1"/>
  <c r="M15" i="2" s="1"/>
  <c r="Q913" i="1"/>
  <c r="Q912" i="1"/>
  <c r="G106" i="1" s="1"/>
  <c r="M45" i="2" s="1"/>
  <c r="E341" i="1"/>
  <c r="E340" i="1"/>
  <c r="Q445" i="1"/>
  <c r="Q444" i="1"/>
  <c r="G79" i="1" s="1"/>
  <c r="M18" i="2" s="1"/>
  <c r="K860" i="1"/>
  <c r="G102" i="1" s="1"/>
  <c r="M41" i="2" s="1"/>
  <c r="K861" i="1"/>
  <c r="E393" i="1"/>
  <c r="E392" i="1"/>
  <c r="G74" i="1" s="1"/>
  <c r="M13" i="2" s="1"/>
  <c r="Q809" i="1"/>
  <c r="Q808" i="1"/>
  <c r="G100" i="1" s="1"/>
  <c r="M39" i="2" s="1"/>
  <c r="K913" i="1"/>
  <c r="K912" i="1"/>
  <c r="K549" i="1"/>
  <c r="K548" i="1"/>
  <c r="G84" i="1" s="1"/>
  <c r="M23" i="2" s="1"/>
  <c r="K341" i="1"/>
  <c r="K340" i="1"/>
  <c r="G72" i="1" s="1"/>
  <c r="M11" i="2" s="1"/>
  <c r="Q87" i="4" s="1"/>
  <c r="R87" i="4" s="1"/>
  <c r="T87" i="4" s="1"/>
  <c r="E237" i="1"/>
  <c r="E236" i="1"/>
  <c r="G66" i="1" s="1"/>
  <c r="M5" i="2" s="1"/>
  <c r="E757" i="1"/>
  <c r="E756" i="1"/>
  <c r="G95" i="1" s="1"/>
  <c r="M34" i="2" s="1"/>
  <c r="K393" i="1"/>
  <c r="K392" i="1"/>
  <c r="G75" i="1" s="1"/>
  <c r="M14" i="2" s="1"/>
  <c r="K185" i="1"/>
  <c r="K184" i="1"/>
  <c r="G64" i="1" s="1"/>
  <c r="M3" i="2" s="1"/>
  <c r="Q965" i="1"/>
  <c r="Q964" i="1"/>
  <c r="G109" i="1" s="1"/>
  <c r="M48" i="2" s="1"/>
  <c r="Q341" i="1"/>
  <c r="Q340" i="1"/>
  <c r="G73" i="1" s="1"/>
  <c r="M12" i="2" s="1"/>
  <c r="E965" i="1"/>
  <c r="E964" i="1"/>
  <c r="G107" i="1" s="1"/>
  <c r="M46" i="2" s="1"/>
  <c r="G94" i="1"/>
  <c r="M33" i="2" s="1"/>
  <c r="G93" i="1"/>
  <c r="M32" i="2" s="1"/>
  <c r="Q652" i="1"/>
  <c r="G91" i="1" s="1"/>
  <c r="M30" i="2" s="1"/>
  <c r="Q653" i="1"/>
  <c r="E652" i="1"/>
  <c r="G89" i="1" s="1"/>
  <c r="M28" i="2" s="1"/>
  <c r="E653" i="1"/>
  <c r="K653" i="1"/>
  <c r="K652" i="1"/>
  <c r="G90" i="1" s="1"/>
  <c r="M29" i="2" s="1"/>
  <c r="Q138" i="4" l="1"/>
  <c r="R138" i="4" s="1"/>
  <c r="T138" i="4" s="1"/>
  <c r="Q121" i="4"/>
  <c r="R121" i="4" s="1"/>
  <c r="T121" i="4" s="1"/>
  <c r="G71" i="1"/>
  <c r="M10" i="2" s="1"/>
  <c r="Q17" i="4" s="1"/>
  <c r="R17" i="4" s="1"/>
  <c r="T17" i="4" s="1"/>
  <c r="G105" i="1"/>
  <c r="M44" i="2" s="1"/>
  <c r="Q293" i="4"/>
  <c r="R293" i="4" s="1"/>
  <c r="T293" i="4" s="1"/>
  <c r="Q277" i="4"/>
  <c r="R277" i="4" s="1"/>
  <c r="T277" i="4" s="1"/>
  <c r="Q257" i="4"/>
  <c r="R257" i="4" s="1"/>
  <c r="T257" i="4" s="1"/>
  <c r="Q4" i="4"/>
  <c r="R4" i="4" s="1"/>
  <c r="T4" i="4" s="1"/>
  <c r="Q206" i="4"/>
  <c r="R206" i="4" s="1"/>
  <c r="T206" i="4" s="1"/>
  <c r="Q172" i="4"/>
  <c r="R172" i="4" s="1"/>
  <c r="T172" i="4" s="1"/>
  <c r="Q169" i="4"/>
  <c r="R169" i="4" s="1"/>
  <c r="T169" i="4" s="1"/>
  <c r="Q204" i="4"/>
  <c r="R204" i="4" s="1"/>
  <c r="T204" i="4" s="1"/>
  <c r="Q140" i="4"/>
  <c r="R140" i="4" s="1"/>
  <c r="T140" i="4" s="1"/>
  <c r="Q132" i="4"/>
  <c r="R132" i="4" s="1"/>
  <c r="T132" i="4" s="1"/>
  <c r="Q117" i="4"/>
  <c r="R117" i="4" s="1"/>
  <c r="T117" i="4" s="1"/>
  <c r="Q113" i="4"/>
  <c r="R113" i="4" s="1"/>
  <c r="T113" i="4" s="1"/>
  <c r="Q48" i="4"/>
  <c r="R48" i="4" s="1"/>
  <c r="T48" i="4" s="1"/>
  <c r="Q40" i="4"/>
  <c r="R40" i="4" s="1"/>
  <c r="T40" i="4" s="1"/>
  <c r="Q21" i="4"/>
  <c r="R21" i="4" s="1"/>
  <c r="T21" i="4" s="1"/>
  <c r="Q134" i="4"/>
  <c r="R134" i="4" s="1"/>
  <c r="T134" i="4" s="1"/>
  <c r="Q63" i="4"/>
  <c r="R63" i="4" s="1"/>
  <c r="T63" i="4" s="1"/>
  <c r="Q45" i="4"/>
  <c r="R45" i="4" s="1"/>
  <c r="T45" i="4" s="1"/>
  <c r="Q11" i="4"/>
  <c r="R11" i="4" s="1"/>
  <c r="T11" i="4" s="1"/>
  <c r="Q8" i="4"/>
  <c r="R8" i="4" s="1"/>
  <c r="T8" i="4" s="1"/>
  <c r="Q6" i="4"/>
  <c r="R6" i="4" s="1"/>
  <c r="T6" i="4" s="1"/>
  <c r="Q298" i="4"/>
  <c r="R298" i="4" s="1"/>
  <c r="T298" i="4" s="1"/>
  <c r="Q283" i="4"/>
  <c r="R283" i="4" s="1"/>
  <c r="T283" i="4" s="1"/>
  <c r="Q281" i="4"/>
  <c r="R281" i="4" s="1"/>
  <c r="T281" i="4" s="1"/>
  <c r="Q270" i="4"/>
  <c r="R270" i="4" s="1"/>
  <c r="T270" i="4" s="1"/>
  <c r="Q252" i="4"/>
  <c r="R252" i="4" s="1"/>
  <c r="T252" i="4" s="1"/>
  <c r="Q250" i="4"/>
  <c r="R250" i="4" s="1"/>
  <c r="T250" i="4" s="1"/>
  <c r="Q245" i="4"/>
  <c r="R245" i="4" s="1"/>
  <c r="T245" i="4" s="1"/>
  <c r="Q3" i="4"/>
  <c r="R3" i="4" s="1"/>
  <c r="Q211" i="4"/>
  <c r="R211" i="4" s="1"/>
  <c r="T211" i="4" s="1"/>
  <c r="Q67" i="4"/>
  <c r="R67" i="4" s="1"/>
  <c r="T67" i="4" s="1"/>
  <c r="Q65" i="4"/>
  <c r="R65" i="4" s="1"/>
  <c r="T65" i="4" s="1"/>
  <c r="Q60" i="4"/>
  <c r="R60" i="4" s="1"/>
  <c r="T60" i="4" s="1"/>
  <c r="Q31" i="4"/>
  <c r="R31" i="4" s="1"/>
  <c r="T31" i="4" s="1"/>
  <c r="Q19" i="4"/>
  <c r="R19" i="4" s="1"/>
  <c r="T19" i="4" s="1"/>
  <c r="Q15" i="4"/>
  <c r="R15" i="4" s="1"/>
  <c r="T15" i="4" s="1"/>
  <c r="Q12" i="4"/>
  <c r="R12" i="4" s="1"/>
  <c r="T12" i="4" s="1"/>
  <c r="Q10" i="4"/>
  <c r="R10" i="4" s="1"/>
  <c r="T10" i="4" s="1"/>
  <c r="Q9" i="4"/>
  <c r="R9" i="4" s="1"/>
  <c r="T9" i="4" s="1"/>
  <c r="Q20" i="4"/>
  <c r="R20" i="4" s="1"/>
  <c r="T20" i="4" s="1"/>
  <c r="Q327" i="4"/>
  <c r="R327" i="4" s="1"/>
  <c r="T327" i="4" s="1"/>
  <c r="Q331" i="4"/>
  <c r="R331" i="4" s="1"/>
  <c r="T331" i="4" s="1"/>
  <c r="Q326" i="4"/>
  <c r="R326" i="4" s="1"/>
  <c r="T326" i="4" s="1"/>
  <c r="Q330" i="4"/>
  <c r="R330" i="4" s="1"/>
  <c r="T330" i="4" s="1"/>
  <c r="Q329" i="4"/>
  <c r="R329" i="4" s="1"/>
  <c r="T329" i="4" s="1"/>
  <c r="Q300" i="4"/>
  <c r="R300" i="4" s="1"/>
  <c r="T300" i="4" s="1"/>
  <c r="Q294" i="4"/>
  <c r="R294" i="4" s="1"/>
  <c r="T294" i="4" s="1"/>
  <c r="Q291" i="4"/>
  <c r="R291" i="4" s="1"/>
  <c r="T291" i="4" s="1"/>
  <c r="Q289" i="4"/>
  <c r="R289" i="4" s="1"/>
  <c r="T289" i="4" s="1"/>
  <c r="Q287" i="4"/>
  <c r="R287" i="4" s="1"/>
  <c r="T287" i="4" s="1"/>
  <c r="Q285" i="4"/>
  <c r="R285" i="4" s="1"/>
  <c r="T285" i="4" s="1"/>
  <c r="Q284" i="4"/>
  <c r="R284" i="4" s="1"/>
  <c r="T284" i="4" s="1"/>
  <c r="Q282" i="4"/>
  <c r="R282" i="4" s="1"/>
  <c r="T282" i="4" s="1"/>
  <c r="Q276" i="4"/>
  <c r="R276" i="4" s="1"/>
  <c r="T276" i="4" s="1"/>
  <c r="Q275" i="4"/>
  <c r="R275" i="4" s="1"/>
  <c r="T275" i="4" s="1"/>
  <c r="Q272" i="4"/>
  <c r="R272" i="4" s="1"/>
  <c r="T272" i="4" s="1"/>
  <c r="Q267" i="4"/>
  <c r="R267" i="4" s="1"/>
  <c r="T267" i="4" s="1"/>
  <c r="Q265" i="4"/>
  <c r="R265" i="4" s="1"/>
  <c r="T265" i="4" s="1"/>
  <c r="Q260" i="4"/>
  <c r="R260" i="4" s="1"/>
  <c r="T260" i="4" s="1"/>
  <c r="Q259" i="4"/>
  <c r="R259" i="4" s="1"/>
  <c r="T259" i="4" s="1"/>
  <c r="Q258" i="4"/>
  <c r="R258" i="4" s="1"/>
  <c r="T258" i="4" s="1"/>
  <c r="Q255" i="4"/>
  <c r="R255" i="4" s="1"/>
  <c r="T255" i="4" s="1"/>
  <c r="Q253" i="4"/>
  <c r="R253" i="4" s="1"/>
  <c r="T253" i="4" s="1"/>
  <c r="Q246" i="4"/>
  <c r="R246" i="4" s="1"/>
  <c r="T246" i="4" s="1"/>
  <c r="Q242" i="4"/>
  <c r="R242" i="4" s="1"/>
  <c r="T242" i="4" s="1"/>
  <c r="Q328" i="4"/>
  <c r="R328" i="4" s="1"/>
  <c r="T328" i="4" s="1"/>
  <c r="Q322" i="4"/>
  <c r="R322" i="4" s="1"/>
  <c r="T322" i="4" s="1"/>
  <c r="Q318" i="4"/>
  <c r="R318" i="4" s="1"/>
  <c r="T318" i="4" s="1"/>
  <c r="Q317" i="4"/>
  <c r="R317" i="4" s="1"/>
  <c r="T317" i="4" s="1"/>
  <c r="Q316" i="4"/>
  <c r="R316" i="4" s="1"/>
  <c r="T316" i="4" s="1"/>
  <c r="Q310" i="4"/>
  <c r="R310" i="4" s="1"/>
  <c r="T310" i="4" s="1"/>
  <c r="Q307" i="4"/>
  <c r="R307" i="4" s="1"/>
  <c r="T307" i="4" s="1"/>
  <c r="Q304" i="4"/>
  <c r="R304" i="4" s="1"/>
  <c r="T304" i="4" s="1"/>
  <c r="Q223" i="4"/>
  <c r="R223" i="4" s="1"/>
  <c r="T223" i="4" s="1"/>
  <c r="Q210" i="4"/>
  <c r="R210" i="4" s="1"/>
  <c r="T210" i="4" s="1"/>
  <c r="Q202" i="4"/>
  <c r="R202" i="4" s="1"/>
  <c r="T202" i="4" s="1"/>
  <c r="Q194" i="4"/>
  <c r="R194" i="4" s="1"/>
  <c r="T194" i="4" s="1"/>
  <c r="Q191" i="4"/>
  <c r="R191" i="4" s="1"/>
  <c r="T191" i="4" s="1"/>
  <c r="Q200" i="4"/>
  <c r="R200" i="4" s="1"/>
  <c r="T200" i="4" s="1"/>
  <c r="Q197" i="4"/>
  <c r="R197" i="4" s="1"/>
  <c r="T197" i="4" s="1"/>
  <c r="Q183" i="4"/>
  <c r="R183" i="4" s="1"/>
  <c r="T183" i="4" s="1"/>
  <c r="Q103" i="4"/>
  <c r="R103" i="4" s="1"/>
  <c r="T103" i="4" s="1"/>
  <c r="Q84" i="4"/>
  <c r="R84" i="4" s="1"/>
  <c r="T84" i="4" s="1"/>
  <c r="Q81" i="4"/>
  <c r="R81" i="4" s="1"/>
  <c r="T81" i="4" s="1"/>
  <c r="Q77" i="4"/>
  <c r="R77" i="4" s="1"/>
  <c r="T77" i="4" s="1"/>
  <c r="Q74" i="4"/>
  <c r="R74" i="4" s="1"/>
  <c r="T74" i="4" s="1"/>
  <c r="Q71" i="4"/>
  <c r="R71" i="4" s="1"/>
  <c r="T71" i="4" s="1"/>
  <c r="Q62" i="4"/>
  <c r="R62" i="4" s="1"/>
  <c r="T62" i="4" s="1"/>
  <c r="Q58" i="4"/>
  <c r="R58" i="4" s="1"/>
  <c r="T58" i="4" s="1"/>
  <c r="Q55" i="4"/>
  <c r="R55" i="4" s="1"/>
  <c r="T55" i="4" s="1"/>
  <c r="Q51" i="4"/>
  <c r="R51" i="4" s="1"/>
  <c r="T51" i="4" s="1"/>
  <c r="Q46" i="4"/>
  <c r="R46" i="4" s="1"/>
  <c r="T46" i="4" s="1"/>
  <c r="Q27" i="4"/>
  <c r="R27" i="4" s="1"/>
  <c r="T27" i="4" s="1"/>
  <c r="Q25" i="4"/>
  <c r="R25" i="4" s="1"/>
  <c r="T25" i="4" s="1"/>
  <c r="Q110" i="4"/>
  <c r="R110" i="4" s="1"/>
  <c r="T110" i="4" s="1"/>
  <c r="Q79" i="4"/>
  <c r="R79" i="4" s="1"/>
  <c r="T79" i="4" s="1"/>
  <c r="Q72" i="4"/>
  <c r="R72" i="4" s="1"/>
  <c r="T72" i="4" s="1"/>
  <c r="Q66" i="4"/>
  <c r="R66" i="4" s="1"/>
  <c r="T66" i="4" s="1"/>
  <c r="Q61" i="4"/>
  <c r="R61" i="4" s="1"/>
  <c r="T61" i="4" s="1"/>
  <c r="Q56" i="4"/>
  <c r="R56" i="4" s="1"/>
  <c r="T56" i="4" s="1"/>
  <c r="Q49" i="4"/>
  <c r="R49" i="4" s="1"/>
  <c r="Q28" i="4"/>
  <c r="R28" i="4" s="1"/>
  <c r="T28" i="4" s="1"/>
  <c r="Q26" i="4"/>
  <c r="R26" i="4" s="1"/>
  <c r="T26" i="4" s="1"/>
  <c r="Q24" i="4"/>
  <c r="R24" i="4" s="1"/>
  <c r="T24" i="4" s="1"/>
  <c r="Q42" i="4"/>
  <c r="R42" i="4" s="1"/>
  <c r="T42" i="4" s="1"/>
  <c r="Q238" i="4"/>
  <c r="R238" i="4" s="1"/>
  <c r="T238" i="4" s="1"/>
  <c r="Q221" i="4"/>
  <c r="R221" i="4" s="1"/>
  <c r="T221" i="4" s="1"/>
  <c r="Q219" i="4"/>
  <c r="R219" i="4" s="1"/>
  <c r="T219" i="4" s="1"/>
  <c r="Q215" i="4"/>
  <c r="R215" i="4" s="1"/>
  <c r="T215" i="4" s="1"/>
  <c r="Q212" i="4"/>
  <c r="R212" i="4" s="1"/>
  <c r="T212" i="4" s="1"/>
  <c r="Q205" i="4"/>
  <c r="R205" i="4" s="1"/>
  <c r="T205" i="4" s="1"/>
  <c r="Q199" i="4"/>
  <c r="R199" i="4" s="1"/>
  <c r="T199" i="4" s="1"/>
  <c r="Q196" i="4"/>
  <c r="R196" i="4" s="1"/>
  <c r="T196" i="4" s="1"/>
  <c r="Q195" i="4"/>
  <c r="R195" i="4" s="1"/>
  <c r="T195" i="4" s="1"/>
  <c r="Q189" i="4"/>
  <c r="R189" i="4" s="1"/>
  <c r="T189" i="4" s="1"/>
  <c r="Q188" i="4"/>
  <c r="R188" i="4" s="1"/>
  <c r="T188" i="4" s="1"/>
  <c r="Q187" i="4"/>
  <c r="R187" i="4" s="1"/>
  <c r="T187" i="4" s="1"/>
  <c r="Q185" i="4"/>
  <c r="R185" i="4" s="1"/>
  <c r="T185" i="4" s="1"/>
  <c r="Q193" i="4"/>
  <c r="R193" i="4" s="1"/>
  <c r="T193" i="4" s="1"/>
  <c r="Q186" i="4"/>
  <c r="R186" i="4" s="1"/>
  <c r="T186" i="4" s="1"/>
  <c r="Q153" i="4"/>
  <c r="R153" i="4" s="1"/>
  <c r="T153" i="4" s="1"/>
  <c r="Q38" i="4"/>
  <c r="R38" i="4" s="1"/>
  <c r="T38" i="4" s="1"/>
  <c r="Q47" i="4"/>
  <c r="R47" i="4" s="1"/>
  <c r="T47" i="4" s="1"/>
  <c r="Q43" i="4"/>
  <c r="R43" i="4" s="1"/>
  <c r="T43" i="4" s="1"/>
  <c r="Q301" i="4"/>
  <c r="R301" i="4" s="1"/>
  <c r="T301" i="4" s="1"/>
  <c r="Q278" i="4"/>
  <c r="R278" i="4" s="1"/>
  <c r="T278" i="4" s="1"/>
  <c r="Q274" i="4"/>
  <c r="R274" i="4" s="1"/>
  <c r="T274" i="4" s="1"/>
  <c r="Q342" i="4"/>
  <c r="R342" i="4" s="1"/>
  <c r="T342" i="4" s="1"/>
  <c r="Q324" i="4"/>
  <c r="R324" i="4" s="1"/>
  <c r="T324" i="4" s="1"/>
  <c r="Q323" i="4"/>
  <c r="R323" i="4" s="1"/>
  <c r="T323" i="4" s="1"/>
  <c r="Q273" i="4"/>
  <c r="R273" i="4" s="1"/>
  <c r="T273" i="4" s="1"/>
  <c r="Q271" i="4"/>
  <c r="R271" i="4" s="1"/>
  <c r="T271" i="4" s="1"/>
  <c r="Q269" i="4"/>
  <c r="R269" i="4" s="1"/>
  <c r="T269" i="4" s="1"/>
  <c r="Q268" i="4"/>
  <c r="R268" i="4" s="1"/>
  <c r="T268" i="4" s="1"/>
  <c r="Q266" i="4"/>
  <c r="R266" i="4" s="1"/>
  <c r="T266" i="4" s="1"/>
  <c r="Q264" i="4"/>
  <c r="R264" i="4" s="1"/>
  <c r="T264" i="4" s="1"/>
  <c r="Q263" i="4"/>
  <c r="R263" i="4" s="1"/>
  <c r="T263" i="4" s="1"/>
  <c r="Q262" i="4"/>
  <c r="R262" i="4" s="1"/>
  <c r="T262" i="4" s="1"/>
  <c r="Q247" i="4"/>
  <c r="R247" i="4" s="1"/>
  <c r="T247" i="4" s="1"/>
  <c r="Q241" i="4"/>
  <c r="R241" i="4" s="1"/>
  <c r="T241" i="4" s="1"/>
  <c r="Q240" i="4"/>
  <c r="R240" i="4" s="1"/>
  <c r="T240" i="4" s="1"/>
  <c r="Q239" i="4"/>
  <c r="R239" i="4" s="1"/>
  <c r="T239" i="4" s="1"/>
  <c r="Q237" i="4"/>
  <c r="R237" i="4" s="1"/>
  <c r="T237" i="4" s="1"/>
  <c r="Q236" i="4"/>
  <c r="R236" i="4" s="1"/>
  <c r="T236" i="4" s="1"/>
  <c r="Q235" i="4"/>
  <c r="R235" i="4" s="1"/>
  <c r="T235" i="4" s="1"/>
  <c r="Q234" i="4"/>
  <c r="R234" i="4" s="1"/>
  <c r="T234" i="4" s="1"/>
  <c r="Q233" i="4"/>
  <c r="R233" i="4" s="1"/>
  <c r="T233" i="4" s="1"/>
  <c r="Q232" i="4"/>
  <c r="R232" i="4" s="1"/>
  <c r="T232" i="4" s="1"/>
  <c r="Q231" i="4"/>
  <c r="R231" i="4" s="1"/>
  <c r="T231" i="4" s="1"/>
  <c r="Q230" i="4"/>
  <c r="R230" i="4" s="1"/>
  <c r="T230" i="4" s="1"/>
  <c r="Q321" i="4"/>
  <c r="R321" i="4" s="1"/>
  <c r="T321" i="4" s="1"/>
  <c r="Q313" i="4"/>
  <c r="R313" i="4" s="1"/>
  <c r="T313" i="4" s="1"/>
  <c r="Q309" i="4"/>
  <c r="R309" i="4" s="1"/>
  <c r="T309" i="4" s="1"/>
  <c r="Q305" i="4"/>
  <c r="R305" i="4" s="1"/>
  <c r="T305" i="4" s="1"/>
  <c r="Q303" i="4"/>
  <c r="R303" i="4" s="1"/>
  <c r="T303" i="4" s="1"/>
  <c r="Q228" i="4"/>
  <c r="R228" i="4" s="1"/>
  <c r="T228" i="4" s="1"/>
  <c r="Q226" i="4"/>
  <c r="R226" i="4" s="1"/>
  <c r="T226" i="4" s="1"/>
  <c r="Q225" i="4"/>
  <c r="R225" i="4" s="1"/>
  <c r="T225" i="4" s="1"/>
  <c r="Q218" i="4"/>
  <c r="R218" i="4" s="1"/>
  <c r="T218" i="4" s="1"/>
  <c r="Q214" i="4"/>
  <c r="R214" i="4" s="1"/>
  <c r="T214" i="4" s="1"/>
  <c r="Q184" i="4"/>
  <c r="R184" i="4" s="1"/>
  <c r="T184" i="4" s="1"/>
  <c r="Q149" i="4"/>
  <c r="R149" i="4" s="1"/>
  <c r="T149" i="4" s="1"/>
  <c r="Q148" i="4"/>
  <c r="R148" i="4" s="1"/>
  <c r="T148" i="4" s="1"/>
  <c r="Q227" i="4"/>
  <c r="R227" i="4" s="1"/>
  <c r="T227" i="4" s="1"/>
  <c r="Q150" i="4"/>
  <c r="R150" i="4" s="1"/>
  <c r="T150" i="4" s="1"/>
  <c r="Q332" i="4"/>
  <c r="R332" i="4" s="1"/>
  <c r="T332" i="4" s="1"/>
  <c r="Q142" i="4"/>
  <c r="R142" i="4" s="1"/>
  <c r="T142" i="4" s="1"/>
  <c r="Q119" i="4"/>
  <c r="R119" i="4" s="1"/>
  <c r="T119" i="4" s="1"/>
  <c r="Q146" i="4"/>
  <c r="R146" i="4" s="1"/>
  <c r="T146" i="4" s="1"/>
  <c r="Q145" i="4"/>
  <c r="R145" i="4" s="1"/>
  <c r="T145" i="4" s="1"/>
  <c r="Q143" i="4"/>
  <c r="R143" i="4" s="1"/>
  <c r="T143" i="4" s="1"/>
  <c r="Q139" i="4"/>
  <c r="R139" i="4" s="1"/>
  <c r="T139" i="4" s="1"/>
  <c r="Q137" i="4"/>
  <c r="R137" i="4" s="1"/>
  <c r="T137" i="4" s="1"/>
  <c r="Q136" i="4"/>
  <c r="R136" i="4" s="1"/>
  <c r="T136" i="4" s="1"/>
  <c r="Q131" i="4"/>
  <c r="R131" i="4" s="1"/>
  <c r="T131" i="4" s="1"/>
  <c r="Q18" i="4"/>
  <c r="R18" i="4" s="1"/>
  <c r="T18" i="4" s="1"/>
  <c r="Q171" i="4"/>
  <c r="R171" i="4" s="1"/>
  <c r="T171" i="4" s="1"/>
  <c r="Q170" i="4"/>
  <c r="R170" i="4" s="1"/>
  <c r="T170" i="4" s="1"/>
  <c r="Q254" i="4"/>
  <c r="R254" i="4" s="1"/>
  <c r="T254" i="4" s="1"/>
  <c r="Q248" i="4"/>
  <c r="R248" i="4" s="1"/>
  <c r="T248" i="4" s="1"/>
  <c r="Q213" i="4"/>
  <c r="R213" i="4" s="1"/>
  <c r="T213" i="4" s="1"/>
  <c r="Q209" i="4"/>
  <c r="R209" i="4" s="1"/>
  <c r="T209" i="4" s="1"/>
  <c r="Q203" i="4"/>
  <c r="R203" i="4" s="1"/>
  <c r="T203" i="4" s="1"/>
  <c r="Q201" i="4"/>
  <c r="R201" i="4" s="1"/>
  <c r="T201" i="4" s="1"/>
  <c r="Q198" i="4"/>
  <c r="R198" i="4" s="1"/>
  <c r="T198" i="4" s="1"/>
  <c r="Q192" i="4"/>
  <c r="R192" i="4" s="1"/>
  <c r="T192" i="4" s="1"/>
  <c r="Q174" i="4"/>
  <c r="R174" i="4" s="1"/>
  <c r="T174" i="4" s="1"/>
  <c r="Q162" i="4"/>
  <c r="R162" i="4" s="1"/>
  <c r="T162" i="4" s="1"/>
  <c r="Q111" i="4"/>
  <c r="R111" i="4" s="1"/>
  <c r="T111" i="4" s="1"/>
  <c r="Q100" i="4"/>
  <c r="R100" i="4" s="1"/>
  <c r="T100" i="4" s="1"/>
  <c r="Q44" i="4"/>
  <c r="R44" i="4" s="1"/>
  <c r="T44" i="4" s="1"/>
  <c r="Q23" i="4"/>
  <c r="R23" i="4" s="1"/>
  <c r="T23" i="4" s="1"/>
  <c r="Q99" i="4"/>
  <c r="R99" i="4" s="1"/>
  <c r="T99" i="4" s="1"/>
  <c r="Q88" i="4"/>
  <c r="R88" i="4" s="1"/>
  <c r="T88" i="4" s="1"/>
  <c r="Q39" i="4"/>
  <c r="R39" i="4" s="1"/>
  <c r="T39" i="4" s="1"/>
  <c r="Q37" i="4"/>
  <c r="R37" i="4" s="1"/>
  <c r="T37" i="4" s="1"/>
  <c r="Q34" i="4"/>
  <c r="R34" i="4" s="1"/>
  <c r="T34" i="4" s="1"/>
  <c r="Q36" i="4"/>
  <c r="R36" i="4" s="1"/>
  <c r="T36" i="4" s="1"/>
  <c r="Q35" i="4"/>
  <c r="R35" i="4" s="1"/>
  <c r="T35" i="4" s="1"/>
  <c r="Q29" i="4"/>
  <c r="R29" i="4" s="1"/>
  <c r="T29" i="4" s="1"/>
  <c r="Q22" i="4"/>
  <c r="R22" i="4" s="1"/>
  <c r="T22" i="4" s="1"/>
  <c r="Q346" i="4"/>
  <c r="R346" i="4" s="1"/>
  <c r="T346" i="4" s="1"/>
  <c r="Q334" i="4"/>
  <c r="R334" i="4" s="1"/>
  <c r="T334" i="4" s="1"/>
  <c r="Q325" i="4"/>
  <c r="R325" i="4" s="1"/>
  <c r="T325" i="4" s="1"/>
  <c r="Q5" i="4"/>
  <c r="R5" i="4" s="1"/>
  <c r="T5" i="4" s="1"/>
  <c r="Q345" i="4"/>
  <c r="R345" i="4" s="1"/>
  <c r="T345" i="4" s="1"/>
  <c r="Q333" i="4"/>
  <c r="R333" i="4" s="1"/>
  <c r="T333" i="4" s="1"/>
  <c r="Q344" i="4"/>
  <c r="R344" i="4" s="1"/>
  <c r="T344" i="4" s="1"/>
  <c r="Q299" i="4"/>
  <c r="R299" i="4" s="1"/>
  <c r="T299" i="4" s="1"/>
  <c r="Q290" i="4"/>
  <c r="R290" i="4" s="1"/>
  <c r="T290" i="4" s="1"/>
  <c r="Q280" i="4"/>
  <c r="R280" i="4" s="1"/>
  <c r="T280" i="4" s="1"/>
  <c r="Q279" i="4"/>
  <c r="R279" i="4" s="1"/>
  <c r="T279" i="4" s="1"/>
  <c r="Q261" i="4"/>
  <c r="R261" i="4" s="1"/>
  <c r="T261" i="4" s="1"/>
  <c r="Q256" i="4"/>
  <c r="R256" i="4" s="1"/>
  <c r="T256" i="4" s="1"/>
  <c r="Q251" i="4"/>
  <c r="R251" i="4" s="1"/>
  <c r="T251" i="4" s="1"/>
  <c r="Q249" i="4"/>
  <c r="R249" i="4" s="1"/>
  <c r="T249" i="4" s="1"/>
  <c r="Q229" i="4"/>
  <c r="R229" i="4" s="1"/>
  <c r="T229" i="4" s="1"/>
  <c r="Q343" i="4"/>
  <c r="R343" i="4" s="1"/>
  <c r="T343" i="4" s="1"/>
  <c r="Q320" i="4"/>
  <c r="R320" i="4" s="1"/>
  <c r="T320" i="4" s="1"/>
  <c r="Q319" i="4"/>
  <c r="R319" i="4" s="1"/>
  <c r="T319" i="4" s="1"/>
  <c r="Q315" i="4"/>
  <c r="R315" i="4" s="1"/>
  <c r="T315" i="4" s="1"/>
  <c r="Q314" i="4"/>
  <c r="R314" i="4" s="1"/>
  <c r="T314" i="4" s="1"/>
  <c r="Q312" i="4"/>
  <c r="R312" i="4" s="1"/>
  <c r="T312" i="4" s="1"/>
  <c r="Q311" i="4"/>
  <c r="R311" i="4" s="1"/>
  <c r="T311" i="4" s="1"/>
  <c r="Q306" i="4"/>
  <c r="R306" i="4" s="1"/>
  <c r="T306" i="4" s="1"/>
  <c r="Q217" i="4"/>
  <c r="R217" i="4" s="1"/>
  <c r="T217" i="4" s="1"/>
  <c r="Q208" i="4"/>
  <c r="R208" i="4" s="1"/>
  <c r="T208" i="4" s="1"/>
  <c r="Q182" i="4"/>
  <c r="R182" i="4" s="1"/>
  <c r="T182" i="4" s="1"/>
  <c r="Q173" i="4"/>
  <c r="R173" i="4" s="1"/>
  <c r="T173" i="4" s="1"/>
  <c r="Q220" i="4"/>
  <c r="R220" i="4" s="1"/>
  <c r="T220" i="4" s="1"/>
  <c r="Q207" i="4"/>
  <c r="R207" i="4" s="1"/>
  <c r="T207" i="4" s="1"/>
  <c r="Q190" i="4"/>
  <c r="R190" i="4" s="1"/>
  <c r="T190" i="4" s="1"/>
  <c r="Q147" i="4"/>
  <c r="R147" i="4" s="1"/>
  <c r="T147" i="4" s="1"/>
  <c r="Q144" i="4"/>
  <c r="R144" i="4" s="1"/>
  <c r="T144" i="4" s="1"/>
  <c r="Q135" i="4"/>
  <c r="R135" i="4" s="1"/>
  <c r="T135" i="4" s="1"/>
  <c r="Q133" i="4"/>
  <c r="R133" i="4" s="1"/>
  <c r="T133" i="4" s="1"/>
  <c r="Q129" i="4"/>
  <c r="R129" i="4" s="1"/>
  <c r="T129" i="4" s="1"/>
  <c r="Q127" i="4"/>
  <c r="R127" i="4" s="1"/>
  <c r="T127" i="4" s="1"/>
  <c r="Q126" i="4"/>
  <c r="R126" i="4" s="1"/>
  <c r="T126" i="4" s="1"/>
  <c r="Q124" i="4"/>
  <c r="R124" i="4" s="1"/>
  <c r="T124" i="4" s="1"/>
  <c r="Q33" i="4"/>
  <c r="R33" i="4" s="1"/>
  <c r="T33" i="4" s="1"/>
  <c r="Q141" i="4"/>
  <c r="R141" i="4" s="1"/>
  <c r="T141" i="4" s="1"/>
  <c r="Q130" i="4"/>
  <c r="R130" i="4" s="1"/>
  <c r="T130" i="4" s="1"/>
  <c r="Q128" i="4"/>
  <c r="R128" i="4" s="1"/>
  <c r="T128" i="4" s="1"/>
  <c r="Q125" i="4"/>
  <c r="R125" i="4" s="1"/>
  <c r="T125" i="4" s="1"/>
  <c r="Q122" i="4"/>
  <c r="R122" i="4" s="1"/>
  <c r="T122" i="4" s="1"/>
  <c r="Q118" i="4"/>
  <c r="R118" i="4" s="1"/>
  <c r="T118" i="4" s="1"/>
  <c r="Q116" i="4"/>
  <c r="R116" i="4" s="1"/>
  <c r="Q102" i="4"/>
  <c r="R102" i="4" s="1"/>
  <c r="T102" i="4" s="1"/>
  <c r="Q101" i="4"/>
  <c r="R101" i="4" s="1"/>
  <c r="T101" i="4" s="1"/>
  <c r="Q32" i="4"/>
  <c r="R32" i="4" s="1"/>
  <c r="T32" i="4" s="1"/>
  <c r="Q30" i="4"/>
  <c r="R30" i="4" s="1"/>
  <c r="T30" i="4" s="1"/>
  <c r="Q16" i="4"/>
  <c r="R16" i="4" s="1"/>
  <c r="T16" i="4" s="1"/>
  <c r="Q13" i="4"/>
  <c r="R13" i="4" s="1"/>
  <c r="T13" i="4" s="1"/>
  <c r="O37" i="2"/>
  <c r="M4" i="2"/>
  <c r="Q216" i="4" s="1"/>
  <c r="R216" i="4" s="1"/>
  <c r="T216" i="4" s="1"/>
  <c r="G98" i="1"/>
  <c r="M37" i="2" s="1"/>
  <c r="G97" i="1"/>
  <c r="M36" i="2" s="1"/>
  <c r="G96" i="1"/>
  <c r="M35" i="2" s="1"/>
  <c r="G92" i="1"/>
  <c r="M31" i="2" s="1"/>
  <c r="Q7" i="4" l="1"/>
  <c r="R7" i="4" s="1"/>
  <c r="T7" i="4" s="1"/>
  <c r="Q14" i="4"/>
  <c r="R14" i="4" s="1"/>
  <c r="T14" i="4" s="1"/>
  <c r="Q91" i="4"/>
  <c r="R91" i="4" s="1"/>
  <c r="T91" i="4" s="1"/>
  <c r="Q68" i="4"/>
  <c r="R68" i="4" s="1"/>
  <c r="T68" i="4" s="1"/>
  <c r="Q59" i="4"/>
  <c r="R59" i="4" s="1"/>
  <c r="T59" i="4" s="1"/>
  <c r="Q82" i="4"/>
  <c r="R82" i="4" s="1"/>
  <c r="T82" i="4" s="1"/>
  <c r="Q166" i="4"/>
  <c r="R166" i="4" s="1"/>
  <c r="T166" i="4" s="1"/>
  <c r="Q53" i="4"/>
  <c r="R53" i="4" s="1"/>
  <c r="T53" i="4" s="1"/>
  <c r="Q341" i="4"/>
  <c r="R341" i="4" s="1"/>
  <c r="T341" i="4" s="1"/>
  <c r="Q114" i="4"/>
  <c r="R114" i="4" s="1"/>
  <c r="T114" i="4" s="1"/>
  <c r="Q96" i="4"/>
  <c r="R96" i="4" s="1"/>
  <c r="T96" i="4" s="1"/>
  <c r="Q151" i="4"/>
  <c r="R151" i="4" s="1"/>
  <c r="T151" i="4" s="1"/>
  <c r="Q95" i="4"/>
  <c r="R95" i="4" s="1"/>
  <c r="T95" i="4" s="1"/>
  <c r="Q155" i="4"/>
  <c r="R155" i="4" s="1"/>
  <c r="T155" i="4" s="1"/>
  <c r="Q107" i="4"/>
  <c r="R107" i="4" s="1"/>
  <c r="T107" i="4" s="1"/>
  <c r="Q163" i="4"/>
  <c r="R163" i="4" s="1"/>
  <c r="T163" i="4" s="1"/>
  <c r="Q157" i="4"/>
  <c r="R157" i="4" s="1"/>
  <c r="T157" i="4" s="1"/>
  <c r="Q179" i="4"/>
  <c r="R179" i="4" s="1"/>
  <c r="T179" i="4" s="1"/>
  <c r="Q85" i="4"/>
  <c r="R85" i="4" s="1"/>
  <c r="T85" i="4" s="1"/>
  <c r="Q175" i="4"/>
  <c r="R175" i="4" s="1"/>
  <c r="T175" i="4" s="1"/>
  <c r="Q52" i="4"/>
  <c r="R52" i="4" s="1"/>
  <c r="T52" i="4" s="1"/>
  <c r="Q75" i="4"/>
  <c r="R75" i="4" s="1"/>
  <c r="T75" i="4" s="1"/>
  <c r="Q97" i="4"/>
  <c r="R97" i="4" s="1"/>
  <c r="T97" i="4" s="1"/>
  <c r="Q161" i="4"/>
  <c r="R161" i="4" s="1"/>
  <c r="T161" i="4" s="1"/>
  <c r="Q152" i="4"/>
  <c r="R152" i="4" s="1"/>
  <c r="T152" i="4" s="1"/>
  <c r="Q164" i="4"/>
  <c r="R164" i="4" s="1"/>
  <c r="T164" i="4" s="1"/>
  <c r="Q335" i="4"/>
  <c r="R335" i="4" s="1"/>
  <c r="T335" i="4" s="1"/>
  <c r="Q295" i="4"/>
  <c r="R295" i="4" s="1"/>
  <c r="T295" i="4" s="1"/>
  <c r="Q340" i="4"/>
  <c r="R340" i="4" s="1"/>
  <c r="T340" i="4" s="1"/>
  <c r="Q54" i="4"/>
  <c r="R54" i="4" s="1"/>
  <c r="T54" i="4" s="1"/>
  <c r="Q83" i="4"/>
  <c r="R83" i="4" s="1"/>
  <c r="T83" i="4" s="1"/>
  <c r="Q92" i="4"/>
  <c r="R92" i="4" s="1"/>
  <c r="T92" i="4" s="1"/>
  <c r="Q167" i="4"/>
  <c r="R167" i="4" s="1"/>
  <c r="T167" i="4" s="1"/>
  <c r="Q244" i="4"/>
  <c r="R244" i="4" s="1"/>
  <c r="T244" i="4" s="1"/>
  <c r="Q105" i="4"/>
  <c r="R105" i="4" s="1"/>
  <c r="T105" i="4" s="1"/>
  <c r="Q94" i="4"/>
  <c r="R94" i="4" s="1"/>
  <c r="T94" i="4" s="1"/>
  <c r="Q165" i="4"/>
  <c r="R165" i="4" s="1"/>
  <c r="T165" i="4" s="1"/>
  <c r="Q154" i="4"/>
  <c r="R154" i="4" s="1"/>
  <c r="T154" i="4" s="1"/>
  <c r="Q177" i="4"/>
  <c r="R177" i="4" s="1"/>
  <c r="T177" i="4" s="1"/>
  <c r="Q302" i="4"/>
  <c r="R302" i="4" s="1"/>
  <c r="T302" i="4" s="1"/>
  <c r="Q297" i="4"/>
  <c r="R297" i="4" s="1"/>
  <c r="T297" i="4" s="1"/>
  <c r="Q57" i="4"/>
  <c r="R57" i="4" s="1"/>
  <c r="T57" i="4" s="1"/>
  <c r="Q112" i="4"/>
  <c r="R112" i="4" s="1"/>
  <c r="T112" i="4" s="1"/>
  <c r="Q104" i="4"/>
  <c r="R104" i="4" s="1"/>
  <c r="T104" i="4" s="1"/>
  <c r="Q176" i="4"/>
  <c r="R176" i="4" s="1"/>
  <c r="T176" i="4" s="1"/>
  <c r="Q109" i="4"/>
  <c r="R109" i="4" s="1"/>
  <c r="T109" i="4" s="1"/>
  <c r="Q180" i="4"/>
  <c r="R180" i="4" s="1"/>
  <c r="T180" i="4" s="1"/>
  <c r="Q286" i="4"/>
  <c r="R286" i="4" s="1"/>
  <c r="T286" i="4" s="1"/>
  <c r="Q90" i="4"/>
  <c r="R90" i="4" s="1"/>
  <c r="T90" i="4" s="1"/>
  <c r="Q339" i="4"/>
  <c r="R339" i="4" s="1"/>
  <c r="T339" i="4" s="1"/>
  <c r="Q178" i="4"/>
  <c r="R178" i="4" s="1"/>
  <c r="T178" i="4" s="1"/>
  <c r="Q64" i="4"/>
  <c r="R64" i="4" s="1"/>
  <c r="T64" i="4" s="1"/>
  <c r="Q98" i="4"/>
  <c r="R98" i="4" s="1"/>
  <c r="T98" i="4" s="1"/>
  <c r="Q156" i="4"/>
  <c r="R156" i="4" s="1"/>
  <c r="T156" i="4" s="1"/>
  <c r="Q70" i="4"/>
  <c r="R70" i="4" s="1"/>
  <c r="T70" i="4" s="1"/>
  <c r="Q115" i="4"/>
  <c r="R115" i="4" s="1"/>
  <c r="T115" i="4" s="1"/>
  <c r="Q181" i="4"/>
  <c r="R181" i="4" s="1"/>
  <c r="T181" i="4" s="1"/>
  <c r="Q288" i="4"/>
  <c r="R288" i="4" s="1"/>
  <c r="T288" i="4" s="1"/>
  <c r="Q158" i="4"/>
  <c r="R158" i="4" s="1"/>
  <c r="T158" i="4" s="1"/>
  <c r="Q308" i="4"/>
  <c r="R308" i="4" s="1"/>
  <c r="T308" i="4" s="1"/>
  <c r="Q243" i="4"/>
  <c r="R243" i="4" s="1"/>
  <c r="T243" i="4" s="1"/>
  <c r="Q336" i="4"/>
  <c r="R336" i="4" s="1"/>
  <c r="T336" i="4" s="1"/>
  <c r="Q338" i="4"/>
  <c r="R338" i="4" s="1"/>
  <c r="T338" i="4" s="1"/>
  <c r="Q73" i="4"/>
  <c r="R73" i="4" s="1"/>
  <c r="T73" i="4" s="1"/>
  <c r="Q168" i="4"/>
  <c r="R168" i="4" s="1"/>
  <c r="T168" i="4" s="1"/>
  <c r="Q296" i="4"/>
  <c r="R296" i="4" s="1"/>
  <c r="T296" i="4" s="1"/>
  <c r="Q86" i="4"/>
  <c r="R86" i="4" s="1"/>
  <c r="T86" i="4" s="1"/>
  <c r="Q106" i="4"/>
  <c r="R106" i="4" s="1"/>
  <c r="T106" i="4" s="1"/>
  <c r="Q159" i="4"/>
  <c r="R159" i="4" s="1"/>
  <c r="T159" i="4" s="1"/>
  <c r="Q76" i="4"/>
  <c r="R76" i="4" s="1"/>
  <c r="T76" i="4" s="1"/>
  <c r="Q69" i="4"/>
  <c r="R69" i="4" s="1"/>
  <c r="T69" i="4" s="1"/>
  <c r="Q93" i="4"/>
  <c r="R93" i="4" s="1"/>
  <c r="T93" i="4" s="1"/>
  <c r="Q224" i="4"/>
  <c r="R224" i="4" s="1"/>
  <c r="T224" i="4" s="1"/>
  <c r="Q160" i="4"/>
  <c r="R160" i="4" s="1"/>
  <c r="T160" i="4" s="1"/>
  <c r="Q292" i="4"/>
  <c r="R292" i="4" s="1"/>
  <c r="T292" i="4" s="1"/>
  <c r="Q337" i="4"/>
  <c r="R337" i="4" s="1"/>
  <c r="T337" i="4" s="1"/>
  <c r="Q50" i="4"/>
  <c r="R50" i="4" s="1"/>
  <c r="T50" i="4" s="1"/>
  <c r="Q80" i="4"/>
  <c r="R80" i="4" s="1"/>
  <c r="T80" i="4" s="1"/>
  <c r="Q78" i="4"/>
  <c r="R78" i="4" s="1"/>
  <c r="T78" i="4" s="1"/>
  <c r="Q41" i="4"/>
  <c r="R41" i="4" s="1"/>
  <c r="T41" i="4" s="1"/>
  <c r="Q222" i="4"/>
  <c r="R222" i="4" s="1"/>
  <c r="T222" i="4" s="1"/>
  <c r="T49" i="4"/>
  <c r="T3" i="4"/>
  <c r="S3" i="4"/>
  <c r="Q518" i="4"/>
  <c r="R518" i="4" s="1"/>
  <c r="T518" i="4" s="1"/>
  <c r="Q516" i="4"/>
  <c r="R516" i="4" s="1"/>
  <c r="T516" i="4" s="1"/>
  <c r="Q517" i="4"/>
  <c r="R517" i="4" s="1"/>
  <c r="T517" i="4" s="1"/>
  <c r="Q515" i="4"/>
  <c r="R515" i="4" s="1"/>
  <c r="T515" i="4" s="1"/>
  <c r="Q108" i="4"/>
  <c r="R108" i="4" s="1"/>
  <c r="T108" i="4" s="1"/>
  <c r="Q89" i="4"/>
  <c r="R89" i="4" s="1"/>
  <c r="T89" i="4" s="1"/>
  <c r="T116" i="4"/>
  <c r="O38" i="2"/>
  <c r="P19" i="2" s="1"/>
  <c r="R19" i="2" s="1"/>
  <c r="P18" i="2"/>
  <c r="R18" i="2" s="1"/>
  <c r="A182" i="1"/>
  <c r="S116" i="4" l="1"/>
  <c r="U116" i="4"/>
  <c r="F10" i="8"/>
  <c r="U3" i="4"/>
  <c r="S49" i="4"/>
  <c r="U49" i="4"/>
  <c r="O39" i="2"/>
  <c r="F37" i="8" l="1"/>
  <c r="F34" i="8"/>
  <c r="F36" i="8"/>
  <c r="F31" i="8"/>
  <c r="F30" i="8"/>
  <c r="F28" i="8"/>
  <c r="F32" i="8"/>
  <c r="O40" i="2"/>
  <c r="P21" i="2" s="1"/>
  <c r="R21" i="2" s="1"/>
  <c r="P20" i="2"/>
  <c r="R20" i="2" s="1"/>
  <c r="F25" i="10"/>
  <c r="O41" i="2" l="1"/>
  <c r="O42" i="2" l="1"/>
  <c r="P22" i="2"/>
  <c r="R22" i="2" s="1"/>
  <c r="F40" i="8" l="1"/>
  <c r="F33" i="8"/>
  <c r="F39" i="8"/>
  <c r="F47" i="8"/>
  <c r="F38" i="8"/>
  <c r="F41" i="8"/>
  <c r="F48" i="8"/>
  <c r="F43" i="8"/>
  <c r="F46" i="8"/>
  <c r="F35" i="8"/>
  <c r="F45" i="8"/>
  <c r="F44" i="8"/>
  <c r="O43" i="2"/>
  <c r="O44" i="2" s="1"/>
  <c r="O45" i="2" s="1"/>
  <c r="O46" i="2" s="1"/>
  <c r="O47" i="2" s="1"/>
  <c r="O48" i="2" s="1"/>
  <c r="O49" i="2" s="1"/>
  <c r="O50" i="2" s="1"/>
  <c r="O51" i="2" s="1"/>
  <c r="P44" i="2" s="1"/>
  <c r="R44" i="2" s="1"/>
  <c r="P23" i="2"/>
  <c r="R23" i="2" s="1"/>
  <c r="F27" i="8" l="1"/>
  <c r="F29" i="8"/>
  <c r="P25" i="2"/>
  <c r="R25" i="2" s="1"/>
  <c r="P26" i="2"/>
  <c r="R26" i="2" s="1"/>
  <c r="P40" i="2"/>
  <c r="R40" i="2" s="1"/>
  <c r="P31" i="2"/>
  <c r="R31" i="2" s="1"/>
  <c r="P51" i="2"/>
  <c r="R51" i="2" s="1"/>
  <c r="P48" i="2"/>
  <c r="R48" i="2" s="1"/>
  <c r="P33" i="2"/>
  <c r="R33" i="2" s="1"/>
  <c r="P49" i="2"/>
  <c r="R49" i="2" s="1"/>
  <c r="P35" i="2"/>
  <c r="R35" i="2" s="1"/>
  <c r="P45" i="2"/>
  <c r="R45" i="2" s="1"/>
  <c r="P36" i="2"/>
  <c r="R36" i="2" s="1"/>
  <c r="P39" i="2"/>
  <c r="R39" i="2" s="1"/>
  <c r="P47" i="2"/>
  <c r="R47" i="2" s="1"/>
  <c r="P38" i="2"/>
  <c r="R38" i="2" s="1"/>
  <c r="P34" i="2"/>
  <c r="R34" i="2" s="1"/>
  <c r="P29" i="2"/>
  <c r="R29" i="2" s="1"/>
  <c r="P50" i="2"/>
  <c r="R50" i="2" s="1"/>
  <c r="P30" i="2"/>
  <c r="R30" i="2" s="1"/>
  <c r="P32" i="2"/>
  <c r="R32" i="2" s="1"/>
  <c r="P46" i="2"/>
  <c r="R46" i="2" s="1"/>
  <c r="P37" i="2"/>
  <c r="R37" i="2" s="1"/>
  <c r="P41" i="2"/>
  <c r="R41" i="2" s="1"/>
  <c r="P24" i="2"/>
  <c r="R24" i="2" s="1"/>
  <c r="P28" i="2"/>
  <c r="R28" i="2" s="1"/>
  <c r="P42" i="2"/>
  <c r="R42" i="2" s="1"/>
  <c r="P27" i="2"/>
  <c r="R27" i="2" s="1"/>
  <c r="P43" i="2"/>
  <c r="R43" i="2" s="1"/>
  <c r="E29" i="8" l="1"/>
  <c r="F9" i="8"/>
  <c r="R1" i="2"/>
  <c r="D41" i="8" l="1"/>
  <c r="C41" i="8"/>
  <c r="D46" i="8"/>
  <c r="C46" i="8"/>
  <c r="C47" i="8"/>
  <c r="D47" i="8"/>
  <c r="D48" i="8"/>
  <c r="C48" i="8"/>
  <c r="F12" i="8"/>
  <c r="F24" i="10"/>
  <c r="C38" i="8"/>
  <c r="D38" i="8"/>
  <c r="C40" i="8"/>
  <c r="D40" i="8"/>
  <c r="E27" i="8"/>
  <c r="C29" i="8"/>
  <c r="D27" i="8" l="1"/>
  <c r="D29" i="8"/>
  <c r="F27" i="10"/>
  <c r="F14" i="8"/>
  <c r="F21" i="8"/>
  <c r="F36" i="10" l="1"/>
  <c r="F22" i="8"/>
  <c r="F15" i="8"/>
  <c r="F29" i="10"/>
  <c r="F30" i="10" l="1"/>
  <c r="F17" i="8"/>
  <c r="F32" i="10" s="1"/>
  <c r="F23" i="8"/>
  <c r="F38" i="10" s="1"/>
  <c r="F37" i="10"/>
  <c r="F18" i="8" l="1"/>
  <c r="F24" i="8" s="1"/>
  <c r="F39" i="10" s="1"/>
  <c r="F33" i="10" l="1"/>
</calcChain>
</file>

<file path=xl/sharedStrings.xml><?xml version="1.0" encoding="utf-8"?>
<sst xmlns="http://schemas.openxmlformats.org/spreadsheetml/2006/main" count="4258" uniqueCount="1086">
  <si>
    <t>Unit Rates</t>
  </si>
  <si>
    <t>Superintendent</t>
  </si>
  <si>
    <t>Contractor Supervision</t>
  </si>
  <si>
    <t>TOTAL</t>
  </si>
  <si>
    <t>Traffic Management</t>
  </si>
  <si>
    <t>Survey and Setting Out</t>
  </si>
  <si>
    <t>Mobilisation / Demobilisation</t>
  </si>
  <si>
    <t>Temporary Side Tracks and Detours</t>
  </si>
  <si>
    <t>Other General Items</t>
  </si>
  <si>
    <t>Percentage (%)</t>
  </si>
  <si>
    <t>Typical Ranges</t>
  </si>
  <si>
    <t>3-5%</t>
  </si>
  <si>
    <t>10 -15%</t>
  </si>
  <si>
    <t>Definition</t>
  </si>
  <si>
    <t>2-5%</t>
  </si>
  <si>
    <t>2-4%</t>
  </si>
  <si>
    <t>Camp Accommodation</t>
  </si>
  <si>
    <t>8-12%</t>
  </si>
  <si>
    <t>0-5%</t>
  </si>
  <si>
    <t>Item</t>
  </si>
  <si>
    <t>450mm RCP</t>
  </si>
  <si>
    <t>375/450mm HW</t>
  </si>
  <si>
    <t>525/600mm HW</t>
  </si>
  <si>
    <t>900mm HW</t>
  </si>
  <si>
    <t>Quote 1</t>
  </si>
  <si>
    <t>Quote 2</t>
  </si>
  <si>
    <t>Quote 3</t>
  </si>
  <si>
    <t>Quote 4</t>
  </si>
  <si>
    <t>Quote 5</t>
  </si>
  <si>
    <t>Custom 1</t>
  </si>
  <si>
    <t>Custom 2</t>
  </si>
  <si>
    <t>Custom 3</t>
  </si>
  <si>
    <t>Custom 4</t>
  </si>
  <si>
    <t>Material Supply</t>
  </si>
  <si>
    <t>Distance to gravel pits</t>
  </si>
  <si>
    <t>Distance to water source</t>
  </si>
  <si>
    <t>Unit Rate</t>
  </si>
  <si>
    <t>Quantity</t>
  </si>
  <si>
    <t>km/day</t>
  </si>
  <si>
    <t>Cost</t>
  </si>
  <si>
    <t>$ per l/m</t>
  </si>
  <si>
    <t>$ per km</t>
  </si>
  <si>
    <t>Gravel:</t>
  </si>
  <si>
    <t>Water:</t>
  </si>
  <si>
    <t>Other:</t>
  </si>
  <si>
    <t>SLK START</t>
  </si>
  <si>
    <t>LENGTH (L/M)</t>
  </si>
  <si>
    <t>POSITION</t>
  </si>
  <si>
    <t>UNIT COST</t>
  </si>
  <si>
    <t>ESTIMATED COST</t>
  </si>
  <si>
    <t>COMMENTS</t>
  </si>
  <si>
    <t>PHOTO PATH</t>
  </si>
  <si>
    <t>SUBFOLDER</t>
  </si>
  <si>
    <t>FILE NAME</t>
  </si>
  <si>
    <t>HYPERLINK</t>
  </si>
  <si>
    <t>OTHER 1</t>
  </si>
  <si>
    <t>OTHER 2</t>
  </si>
  <si>
    <t>LHS</t>
  </si>
  <si>
    <t>RHS</t>
  </si>
  <si>
    <t>FW</t>
  </si>
  <si>
    <t>CL</t>
  </si>
  <si>
    <t>DEGREE OF DAMAGE</t>
  </si>
  <si>
    <t>ROAD NAME</t>
  </si>
  <si>
    <t>TOTAL ESTIMATED COST</t>
  </si>
  <si>
    <t>ROAD #</t>
  </si>
  <si>
    <t>NUMBER OF ITEMS</t>
  </si>
  <si>
    <t>SECTION (SLK)             TO</t>
  </si>
  <si>
    <t>MIN Start</t>
  </si>
  <si>
    <t>MIN End</t>
  </si>
  <si>
    <t>MAX Start</t>
  </si>
  <si>
    <t>MAX End</t>
  </si>
  <si>
    <t>MIN</t>
  </si>
  <si>
    <t>MAX</t>
  </si>
  <si>
    <t>SORT1</t>
  </si>
  <si>
    <t>SORT2</t>
  </si>
  <si>
    <t>ITEMS</t>
  </si>
  <si>
    <t xml:space="preserve">Financial Year </t>
  </si>
  <si>
    <t>2018/19</t>
  </si>
  <si>
    <t>Estimated Cost Escalation</t>
  </si>
  <si>
    <t>Construction Contract Type</t>
  </si>
  <si>
    <t>July</t>
  </si>
  <si>
    <t>January</t>
  </si>
  <si>
    <t>February</t>
  </si>
  <si>
    <t>March</t>
  </si>
  <si>
    <t>April</t>
  </si>
  <si>
    <t>May</t>
  </si>
  <si>
    <t>June</t>
  </si>
  <si>
    <t>August</t>
  </si>
  <si>
    <t>September</t>
  </si>
  <si>
    <t>October</t>
  </si>
  <si>
    <t>November</t>
  </si>
  <si>
    <t>December</t>
  </si>
  <si>
    <t>Drain Silt/Debris</t>
  </si>
  <si>
    <t>Drain Scour</t>
  </si>
  <si>
    <t>Shoulder Scour</t>
  </si>
  <si>
    <t>Pavement Scour (Unsealed)</t>
  </si>
  <si>
    <t>Pavement Scour (Sealed)</t>
  </si>
  <si>
    <t>Crossover Scour</t>
  </si>
  <si>
    <t>Culvert End Scour</t>
  </si>
  <si>
    <t>Culvert Headwall Damage</t>
  </si>
  <si>
    <t>Culvert Pipe Damage</t>
  </si>
  <si>
    <t>Culvert Apron Damage</t>
  </si>
  <si>
    <t>Scour Protection Damage</t>
  </si>
  <si>
    <t>Minor</t>
  </si>
  <si>
    <t>Medium</t>
  </si>
  <si>
    <t>Heavy</t>
  </si>
  <si>
    <t>Damage Description</t>
  </si>
  <si>
    <t>Remediation Description</t>
  </si>
  <si>
    <t>Drain Reshape</t>
  </si>
  <si>
    <t>Drain Reinstate</t>
  </si>
  <si>
    <t>Drain Reconstruct</t>
  </si>
  <si>
    <t>Shoulder Reshape</t>
  </si>
  <si>
    <t>Shoulder Reinstate</t>
  </si>
  <si>
    <t>Shoulder Reconstruct</t>
  </si>
  <si>
    <t>Minor Grade</t>
  </si>
  <si>
    <t>Medium Grade</t>
  </si>
  <si>
    <t>Heavy Grade</t>
  </si>
  <si>
    <t>Gravel Resheet</t>
  </si>
  <si>
    <t>Pavement Reconstruct</t>
  </si>
  <si>
    <t>Severity</t>
  </si>
  <si>
    <t>On</t>
  </si>
  <si>
    <t>Off</t>
  </si>
  <si>
    <t>Factors</t>
  </si>
  <si>
    <t>Factor</t>
  </si>
  <si>
    <t>0.5 - 1</t>
  </si>
  <si>
    <t>Repatch Seal</t>
  </si>
  <si>
    <t>Reconstruct Seal &amp; Pavement</t>
  </si>
  <si>
    <t>Reinstate Seal &amp; Pavement</t>
  </si>
  <si>
    <t>Pavement Silt/Debris Removal - Minor</t>
  </si>
  <si>
    <t>Pavement Silt/Debris Removal - Medium</t>
  </si>
  <si>
    <t>Pavement Silt/Debris Removal - Heavy</t>
  </si>
  <si>
    <t>Drain Silt/Debris Removal - Minor</t>
  </si>
  <si>
    <t>Drain Silt/Debris Removal - Medium</t>
  </si>
  <si>
    <t>Drain Silt/Debris Removal - Heavy</t>
  </si>
  <si>
    <t>Crossover Reshape</t>
  </si>
  <si>
    <t>Crossover Reinstate</t>
  </si>
  <si>
    <t>Crossover Reconstruct</t>
  </si>
  <si>
    <t>Scour Protection Repair - Minor</t>
  </si>
  <si>
    <t>Scour Protection Repair - Medium</t>
  </si>
  <si>
    <t>Scour Protection Repair - Heavy</t>
  </si>
  <si>
    <t>Culvert End Repair</t>
  </si>
  <si>
    <t>Culvert End Reinstate</t>
  </si>
  <si>
    <t>Culvert End Reconstruct</t>
  </si>
  <si>
    <t>Culvert Headwall Replace</t>
  </si>
  <si>
    <t>Culvert Pipe Replace</t>
  </si>
  <si>
    <t>Culvert Apron Replace</t>
  </si>
  <si>
    <t>0-15%</t>
  </si>
  <si>
    <t>Refer To Comments</t>
  </si>
  <si>
    <t>Unit Rate              ($ l/m) (m^2)</t>
  </si>
  <si>
    <t>Gravel m3 per l/m</t>
  </si>
  <si>
    <t>Surface gravel has been washed from the pavement, small material import</t>
  </si>
  <si>
    <t>Pavement and subgrade damage that requires full reconstruction</t>
  </si>
  <si>
    <t>Seal, pavement and subgrade damage that requires full reconstruction</t>
  </si>
  <si>
    <t>Seal has peeled away from the surface, gravel has not been scoured</t>
  </si>
  <si>
    <t>Damage to the headwall either requiring replacement or re-installation</t>
  </si>
  <si>
    <t>Culvert pipe damage requiring replacement</t>
  </si>
  <si>
    <t>Minor damage to the rock protection, small replacement volume</t>
  </si>
  <si>
    <t>Surface gravel has been washed from the pavement with minor scouring up to 50mm deep</t>
  </si>
  <si>
    <t>Scour to the pavement surface up to 200 mm deep or full base course</t>
  </si>
  <si>
    <t>Seal has peeled away from the surface and gravel up to 200mm deep or full base course</t>
  </si>
  <si>
    <t>Silt/debris that can be simply graded/pushed off the pavement</t>
  </si>
  <si>
    <t>Silt/debris that can be simply graded/pushed to the side of the road</t>
  </si>
  <si>
    <t>Damage to the culvert apron or material beneath the apron requiring apron replacement</t>
  </si>
  <si>
    <t>Scouring that can be reshaped by grading with no material import</t>
  </si>
  <si>
    <t>Scouring that can be reinstated, graded and compacted with some material import required</t>
  </si>
  <si>
    <t>Scouring which requires a large amount of material to re-form, shape and compact</t>
  </si>
  <si>
    <t>Damage to the rock protection, medium replacement volume up to 200mm thick layer</t>
  </si>
  <si>
    <t>Heavy damage to the rock protection, large replacement volume up to 500mm thick layer</t>
  </si>
  <si>
    <t>Minor localised scouring to the material around the inlet or outlet of the headwall up to 50mm deep</t>
  </si>
  <si>
    <t>Localised scouring to the material around the inlet or outlet of the headwall up to 200mm deep</t>
  </si>
  <si>
    <t>Large localised scouring to the material around the inlet or outlet of the headwall up to 500mm deep</t>
  </si>
  <si>
    <t>Scouring that can be reinstated, graded and compacted with some material import required up to 200mm deep</t>
  </si>
  <si>
    <t>Scouring which requires a large amount of material to re-form, shape and compact up to 500mm deep</t>
  </si>
  <si>
    <t>Silt/debris that can be graded/pushed to the side of the road with some removal required up to 200mm deep</t>
  </si>
  <si>
    <t>Large volumes of silt/debris requiring removal from site up to 500mm deep</t>
  </si>
  <si>
    <t>Silt/debris that can be graded/pushed off the pavement with some removal required up to 200mm deep</t>
  </si>
  <si>
    <t>Large volumes of silt/debris over pavement requiring removal from site up to 500mm deep</t>
  </si>
  <si>
    <t>SLK END</t>
  </si>
  <si>
    <t>Expected Life of Project (months)</t>
  </si>
  <si>
    <t>1 = gravel source within 5-20km; 0.8 = within 30-60km; 0.5 = within 80-100km</t>
  </si>
  <si>
    <t>2 = Water source within 1-10km; 0.8 = within 20-40km; 0.5 = within 50-70km</t>
  </si>
  <si>
    <t>Rock Protection at 0.5m deep (m2)</t>
  </si>
  <si>
    <t>Factors influencing the estimated reconstruction cost</t>
  </si>
  <si>
    <t>Available information on which the estimated reconstruction cost is based</t>
  </si>
  <si>
    <t>Project scope</t>
  </si>
  <si>
    <t>A set of well-defined project objectives and related performance criteria. A design report with underlying assumptions and exclusions noted. A set of concept drawings covering all of the physical scope and staging.</t>
  </si>
  <si>
    <t>Risk identification</t>
  </si>
  <si>
    <t>Identified significant risks including political, community, technical and financial. A detailed risk analysis. A project delivery method.</t>
  </si>
  <si>
    <t>Constructability</t>
  </si>
  <si>
    <t>A constructability, staging, construction access review. A construction timetable (with appropriate start up and handover periods).</t>
  </si>
  <si>
    <t>Key dates</t>
  </si>
  <si>
    <t>A set of key dates to enable estimated reconstruction costs to be assessed. Timing of the reconstruction phase (for inflation assessment).</t>
  </si>
  <si>
    <t>Site specific information</t>
  </si>
  <si>
    <t>Sufficient and documented investigation for concept design including geo-technical, heritage, environmental, technical and hydraulic. Enabling works and possession access (identified and allowed in estimate).</t>
  </si>
  <si>
    <t>Project interfaces</t>
  </si>
  <si>
    <t>External interfaces (identified and defined in terms of scope, access  and risk) Project assessment (extended or short site)</t>
  </si>
  <si>
    <t>Recommended P90 Equivalent Percentage</t>
  </si>
  <si>
    <t>Recommended P50 Equivalent Percentage</t>
  </si>
  <si>
    <t>Total Rating</t>
  </si>
  <si>
    <t>Assign a confidence rating from 1-10 to each factor, where 10 is highly confident and reliable</t>
  </si>
  <si>
    <t xml:space="preserve">“The aim of this approach is to achieve a realistic contingency allowance by a strategic review of the factors that will influence the project’s ability to manage its cost outcome” </t>
  </si>
  <si>
    <t>(Guidance Note 3b Deterministic Contingency Estimation version 1.0 August 2018, page 10)</t>
  </si>
  <si>
    <t>TOTAL PROJECT COST ESTIMATE:</t>
  </si>
  <si>
    <t>Signature:</t>
  </si>
  <si>
    <t>Name:</t>
  </si>
  <si>
    <t>Date:</t>
  </si>
  <si>
    <t>Disaster Recovery Funding Arrangements - WA</t>
  </si>
  <si>
    <t>AGRN</t>
  </si>
  <si>
    <t>To Insert a Row</t>
  </si>
  <si>
    <t>Custom 5</t>
  </si>
  <si>
    <t>Custom 6</t>
  </si>
  <si>
    <t>Custom 7</t>
  </si>
  <si>
    <t>Custom 8</t>
  </si>
  <si>
    <t>Average Rate</t>
  </si>
  <si>
    <t>Custom G</t>
  </si>
  <si>
    <t>Custom H</t>
  </si>
  <si>
    <t>Custom I</t>
  </si>
  <si>
    <t>Custom J</t>
  </si>
  <si>
    <t>Custom K</t>
  </si>
  <si>
    <t>Custom L</t>
  </si>
  <si>
    <t>Custom M</t>
  </si>
  <si>
    <t>factored to</t>
  </si>
  <si>
    <t>item</t>
  </si>
  <si>
    <t>m^2</t>
  </si>
  <si>
    <t>Culvert Complete Washout</t>
  </si>
  <si>
    <t>Culvert Reconstruct</t>
  </si>
  <si>
    <t>Cleanout and reconstruct complete culvert, including pipe, headwall etc. Reconstruct pavement on top</t>
  </si>
  <si>
    <t>Traffic Hazard</t>
  </si>
  <si>
    <t>Traffic Management - Signs</t>
  </si>
  <si>
    <t>Traffic Management - Signals</t>
  </si>
  <si>
    <t>Guidepost/Sign Damage</t>
  </si>
  <si>
    <t>Replace guidepost/sign</t>
  </si>
  <si>
    <t>Temporary road closure signs or cones to guide traffic around hazard</t>
  </si>
  <si>
    <t>Temporary traffic signals and extensive cones to guide traffic around hazard</t>
  </si>
  <si>
    <t>Grader (hrs)</t>
  </si>
  <si>
    <t>Loader (hrs)</t>
  </si>
  <si>
    <t>Excavator (hrs)</t>
  </si>
  <si>
    <t>Backhoe (hrs)</t>
  </si>
  <si>
    <t>Item (Units)</t>
  </si>
  <si>
    <t>Road Train Side Tipper (hrs)</t>
  </si>
  <si>
    <t>Semi Side Tipper (hrs)</t>
  </si>
  <si>
    <t>Water Truck  (hrs)</t>
  </si>
  <si>
    <t>Vibrating Roller (hrs)</t>
  </si>
  <si>
    <t>Multi-tyred Roller (hrs)</t>
  </si>
  <si>
    <t>Dozer (hrs)</t>
  </si>
  <si>
    <t>Transport Float (hrs)</t>
  </si>
  <si>
    <t>Pump (hrs)</t>
  </si>
  <si>
    <t>2 Labourers and Light Vehicle (days)</t>
  </si>
  <si>
    <t>Bitumen 2 coat emulsion seal (m2)</t>
  </si>
  <si>
    <t>Purchase gravel (m3)</t>
  </si>
  <si>
    <t>Gravel Push Up (m3)</t>
  </si>
  <si>
    <t>Purchase water (kL)</t>
  </si>
  <si>
    <t>Concrete contract crew (days)</t>
  </si>
  <si>
    <t>Concrete (m3)</t>
  </si>
  <si>
    <t>Sand Subgrade Push Up (m3)</t>
  </si>
  <si>
    <t>Client Costs / Consultants Fees</t>
  </si>
  <si>
    <t>1-3%</t>
  </si>
  <si>
    <t>Consultant engaged for damage pickup</t>
  </si>
  <si>
    <t>Introduction</t>
  </si>
  <si>
    <t>Step 1 - Unit Rates</t>
  </si>
  <si>
    <t>Step 3 - Damage Pickup</t>
  </si>
  <si>
    <t>Step 4 - Unit Rates</t>
  </si>
  <si>
    <t>Does temporary access need to be provided before/during reconstruction</t>
  </si>
  <si>
    <t>Travel to Contractor Depot (temporary or permananent) to Site</t>
  </si>
  <si>
    <t>Local workers or is on-site accommodation required</t>
  </si>
  <si>
    <t>Surveyor costs, is a high level of detail required or large extent need recording</t>
  </si>
  <si>
    <t>Supervisor to manage contractor on a daily basis</t>
  </si>
  <si>
    <t>Engagement of a superintendent to manage the works, claims and submissions</t>
  </si>
  <si>
    <t>Sign hire up to 2-person crew (Unless Traffic Management is incorporated into Unit Rates)</t>
  </si>
  <si>
    <t>(Provide definition)</t>
  </si>
  <si>
    <t>Other (Provide detail)</t>
  </si>
  <si>
    <t>General Rules</t>
  </si>
  <si>
    <t>2 Man Traffic Crew and Ute</t>
  </si>
  <si>
    <t xml:space="preserve"> it’s a new entry</t>
  </si>
  <si>
    <t>2. Right-click on the row and click "Copy"</t>
  </si>
  <si>
    <t>3. Right-click on the same row and click "Insert copied cells"</t>
  </si>
  <si>
    <t>4. Row will be inserted above, overwrite data as though</t>
  </si>
  <si>
    <t xml:space="preserve">1. Unprotect worksheet (Review &gt; 'Unprotect'), making sure that once the row is inserted, the sheet is reprotected to </t>
  </si>
  <si>
    <t>avoid accidental changes to spreadsheet structure</t>
  </si>
  <si>
    <t>Partially filled example of the tab 'Damage Pickup'</t>
  </si>
  <si>
    <t>Asset Owner Project Reference</t>
  </si>
  <si>
    <t>Name of Asset Owner</t>
  </si>
  <si>
    <t>Contact Name</t>
  </si>
  <si>
    <t>Contact Phone Number</t>
  </si>
  <si>
    <t>Date of Submission</t>
  </si>
  <si>
    <t>Assess &amp; Provide Estimated Cost</t>
  </si>
  <si>
    <t>Damage Pickup</t>
  </si>
  <si>
    <t>Quick Calculator</t>
  </si>
  <si>
    <t>Traffic Signs and Cones (km/week)</t>
  </si>
  <si>
    <t>1. Click Review &gt; Unprotect</t>
  </si>
  <si>
    <t>2. All cells will become editable, be careful not to affect formulas while unprotected</t>
  </si>
  <si>
    <t>3. Reprotect the worksheet by clicking Review &gt; Protect &gt; Ok</t>
  </si>
  <si>
    <t>Step 7 - Review unit rates for remediation types</t>
  </si>
  <si>
    <t>(Numbers currently inputted are a guide only and not necessarily applicable to every project or location)</t>
  </si>
  <si>
    <t>PRE-DISASTER CONDITION REFERENCE</t>
  </si>
  <si>
    <t>Editable cells are highlighted in blue, km/day can be selected and changed to 'item' or 'm^2'</t>
  </si>
  <si>
    <t>User to enter value in Damage Pickup of estimated individual item remediation, provide evidence</t>
  </si>
  <si>
    <t>Document Control</t>
  </si>
  <si>
    <t>Revision</t>
  </si>
  <si>
    <t>Date</t>
  </si>
  <si>
    <t>Document notable changes (optional)</t>
  </si>
  <si>
    <t>Author of changes</t>
  </si>
  <si>
    <t>A. Pope (WML)</t>
  </si>
  <si>
    <t>Alternative to IFS, extra columns for Asset refs, Document Control tab</t>
  </si>
  <si>
    <t xml:space="preserve">- Logging of damage by SLK's can be in either direction, i.e. the 'Start SLK' can be larger than the 'End SLK' to allow ease of  travelling direction for pickup 
- Only one row for each damage item can be used, i.e.. they cannot be combined unless a unit rate has been designed for that scenario, e.g. drain scour AND shoulder scour
- If "copy/pasting" individual cells, use the "Paste As Text" but don’t overwrite cells with greyed font (with equations)
- If a damaged asset is too detailed for general remediation, select "Refer to Comments" for damage description and then fill out Comments section with enough detail/dimensions for seeking a quote later on. The item will be highlighted red to prompt the user to enter a value in at a later stage.
- The column 'Estimated Cost' can be overwritten with any value the user chooses, however if its edited, the cell will highlight yellow, indicating an alternative cost has been entered
- To enter locations for single items like culverts, leave the 'End SLK' blank or equal to the 'Start SLK'
- Rows can be inserted (see methodology below), we advise damage items are kept in chronological/SLK order
</t>
  </si>
  <si>
    <t>To Unprotect / Reproject worksheet</t>
  </si>
  <si>
    <t xml:space="preserve">- Complete the relevant fields for referencing the project, applicant details etc. 
- Click the empty cell for 'Road Name' and enter the road name that the user is working on
- Enter the 'Road Number' if known.
</t>
  </si>
  <si>
    <t>Concatenate function</t>
  </si>
  <si>
    <t>Who is undertaking the works? (Contractor or LG?)</t>
  </si>
  <si>
    <t>Summary of the Project</t>
  </si>
  <si>
    <t>Confirmation of Asset Function</t>
  </si>
  <si>
    <t>Position</t>
  </si>
  <si>
    <t>Have you reviewed the pre-disaster function documentation for this asset?</t>
  </si>
  <si>
    <t>Has this cost estimation been developed to restore this asset to its pre-disaster function?</t>
  </si>
  <si>
    <t xml:space="preserve">Additional information/notes? </t>
  </si>
  <si>
    <t>Cost Estimate: Asset Summary</t>
  </si>
  <si>
    <t>K. Clarke (DFES)</t>
  </si>
  <si>
    <t xml:space="preserve">This spreadsheet has been developed to allow a user (be it a Local Government, consultant or otherwise) to undertake an efficient and consistent damage pickup of a road network asset following a disaster event. The intention is to record individual damage items such as scouring and assign a standard remediation method with an estimated unit rate for reconstruction. This record of damage and accompanying cost estimate can then be submitted for review and funding approval.
In short, a user must describe a damaged item and provide a unit cost per metre to reconstruct the asset.
It is recommended to take photographs of the damaged asset and utilise a laptop (or phone with Excel) to record items in the field. Additionally, Fulton Hogan's SLKMeter app downloaded to a smartphone will greatly assist in identifying roads and current user location with reference to Straight Line Kilometres (SLK).
Use the steps outlined below to record damage and estimate repair costs.
Once the estimate is complete, the Summary and Verification worksheet must be completed to ensure the estimate meets the necessary assurance requirements.
</t>
  </si>
  <si>
    <r>
      <t>Is the Local Government applying for Asset Repair Working Capital?</t>
    </r>
    <r>
      <rPr>
        <i/>
        <sz val="12"/>
        <color theme="1"/>
        <rFont val="Arial"/>
        <family val="2"/>
      </rPr>
      <t xml:space="preserve"> (LG only)</t>
    </r>
  </si>
  <si>
    <t>Disaster Recovery Funding Arrangements Western Australia</t>
  </si>
  <si>
    <t>Verification</t>
  </si>
  <si>
    <t>AREA (M2)</t>
  </si>
  <si>
    <t>Design and Drawing Fees</t>
  </si>
  <si>
    <t>Investigation, design, drafting for construction drawings</t>
  </si>
  <si>
    <t>Select</t>
  </si>
  <si>
    <t>TOTAL BASE CONSTRUCTION:</t>
  </si>
  <si>
    <t>COST ESCALATION:</t>
  </si>
  <si>
    <t>O/HEADS</t>
  </si>
  <si>
    <t>Step 3 - Assess a Contingency for the project using a deterministic factor based approach</t>
  </si>
  <si>
    <t>Step 4 - Definitions and Descriptors, each damage item will require an associated remediation method and brief definition to guide the user on what the damage looks like during a pickup</t>
  </si>
  <si>
    <t>Step 5 - Obtain or estimate typical contractor rates for plant (Average Rate includes Overheads and Cost Escalation)</t>
  </si>
  <si>
    <t>Step 6 - Assess the need for other factors (Affecting daily efficiency of reconstruction)</t>
  </si>
  <si>
    <t>PHOTO REF.</t>
  </si>
  <si>
    <t>FACTOR COST</t>
  </si>
  <si>
    <t>Introduction of new Summary &amp; Certification page to capture statement that asset is being restored to its predisaster function. Slight change to information on Road Summary page to avoid duplication.</t>
  </si>
  <si>
    <t>Arial, 12. Summary of o/heads, cost escalation etc on summary pages. Unit rates are now base unit rates with o/heads etc not being applied until summary.</t>
  </si>
  <si>
    <t>It is a requirement of the DRFAWA that funding is only provided to reconstruct the asset to its pre-disaster function.</t>
  </si>
  <si>
    <t>Are complementary works (funded separately), being undertaken as part of this project?</t>
  </si>
  <si>
    <t>I hereby verify that the information provided in this Cost Estimate is accurate and that the supporting invoices and all other requested forms and supporting documentation will be provided in due course:</t>
  </si>
  <si>
    <t>PROJECT SUB-TOTAL:</t>
  </si>
  <si>
    <t>Event Name (DRFAWA)</t>
  </si>
  <si>
    <t>PROJECT MANAGEMENT (DESIGN &amp; OVERHEADS)</t>
  </si>
  <si>
    <t>PROJECT MANAGEMENT (DESIGN &amp; OVERHEADS):</t>
  </si>
  <si>
    <t>Roads Affected</t>
  </si>
  <si>
    <t>Number of</t>
  </si>
  <si>
    <t>Cost Estimate: Summary and Verification</t>
  </si>
  <si>
    <t>Step 2 - Asset Summary</t>
  </si>
  <si>
    <t>Rating
(10 - Highly Confident)</t>
  </si>
  <si>
    <t>TOTAL PROJECT MANAGEMENT</t>
  </si>
  <si>
    <t>PROJECT MANAGEMENT</t>
  </si>
  <si>
    <t>- Within the tab 'Unit Rates', review and edit step 4 (Definitions &amp; Descriptors) to begin with as the priority. At this stage the user will only need to familiarise themselves with the current descriptors and add any further items they deem necessary. Each of the current descriptors can be overwritten or the Custom fields may be changed instead.</t>
  </si>
  <si>
    <t>- In the cell 'Road Name', select the road the user is working on from the drop-down list. This drop-down list is automatically populated using the 'Road Name' list in the tab 'Asset Summary'
- Click the empty blue cell and enter the SLK value that the damage item begins at
- Move left-to-right along the worksheet, filling in the relevant data required for the individual damage item. Some cells will have the text greyed out, these contain formulas and should not be overwritten. A remediation method and unit rate will be assigned based upon the damage descriptor the user selects (as denoted in step 4 of Unit Rates tab). A new road name should not be added until the current road damage pickup has been completed.
- FW=Full Width; LHS=Left Hand Side; RHS=Right Hand Side; CL=Centreline
- The column 'Factor Cost (List Reasons)' allows a user to scale up or down a unit rate if they deem it necessary. Unit rates will be calculated from a typical width or dimension that may be locally wider for a particular item. For example, a unit rate for grading shoulders has been prepared based on a 2m wide shoulder, however it may need to be 4m wide for this particular item. The scale factor of 2 can be entered allowing a doubling of the cost to reflect the doubling of the damaged area.
- Once the item is recorded, enter the finish SLK
- If there is another damage item to record on this road, move to the next row and repeat the process, beginning with the empty blue cell
- If there are no other damage items to record on this road, return to the tab Asset Summary' to enter the next road name</t>
  </si>
  <si>
    <t>Made requested changes as per DFES Feedback 06/05/2019. Mostly grammar and cosmetic changes</t>
  </si>
  <si>
    <t>Step 1 - Estimate typical project management overheads for the project, these will be added onto the total construction cost base estimate</t>
  </si>
  <si>
    <t>If yes, has a separate cost estimate been established for the complementary works?</t>
  </si>
  <si>
    <t>K Clarke</t>
  </si>
  <si>
    <t>Updated print titles to correct reference, spell check</t>
  </si>
  <si>
    <t xml:space="preserve">E.g. The road surface has been reinstated to a pavement depth of Xmm to meet the current engineering standards. Part of the damaged asset had a depth of less than this, due to compression over time. </t>
  </si>
  <si>
    <t>Qualifications</t>
  </si>
  <si>
    <t>Damage Pickup extra column at B to allow dropdown tab to be seen</t>
  </si>
  <si>
    <t>The Unit Rate for each line item here is derived from an individual table below in Step 7. Use this table in Step 4 to change/overwright activity names, definitions and create new activites where Custom labels are</t>
  </si>
  <si>
    <t>Step 2 - Assess cost escalation in costs over the life of the reconstruction project (Refer to DRFAWA Fact Sheet - Cost Escalation to confirm rates if required)</t>
  </si>
  <si>
    <t>Instructions: Cost Estimate - Roads</t>
  </si>
  <si>
    <t xml:space="preserve">Removed prepopulated overhead figures which produced a 47% overhead. Up to users to populate with their own figures. </t>
  </si>
  <si>
    <t xml:space="preserve">The intention is to provide a unit rate for different types of remediation that can be applied quickly across multiple items. This methodology requires the user to think about how certain factors may affect the project reconstruction. 
- Move through each of the steps (1 - 7) within the 'Unit Rates' tab. Cells in blue are editable and in the case of descriptors, plant hire and definitions, the existing names can be overwritten or amended. Step 1, Overheads, should be updated to suit the individual project costs. 
</t>
  </si>
  <si>
    <t>P50 CONTINGENCY:</t>
  </si>
  <si>
    <t>P90 CONTINGENCY</t>
  </si>
  <si>
    <t>STATE LEVEL RISK EXPOSURE</t>
  </si>
  <si>
    <t>P90-P50</t>
  </si>
  <si>
    <t>P90 TOTAL PROJECT COST ESTIMATE</t>
  </si>
  <si>
    <t>SECTION (SLK)     FROM</t>
  </si>
  <si>
    <t>Road</t>
  </si>
  <si>
    <t>HEIRARCHY</t>
  </si>
  <si>
    <t>FORMATION TYPE</t>
  </si>
  <si>
    <t>PAVEMENT TYPE</t>
  </si>
  <si>
    <t>OTHER</t>
  </si>
  <si>
    <t>FORMATION WIDTH (m)</t>
  </si>
  <si>
    <t>PAVEMENT WIDTH (m)</t>
  </si>
  <si>
    <t>SEAL WIDTH (m)</t>
  </si>
  <si>
    <t>PAVEMENT DEPTH (mm)</t>
  </si>
  <si>
    <t>PAVEMENT MATERIAL</t>
  </si>
  <si>
    <t>INFRASTRUCTURE</t>
  </si>
  <si>
    <t>INFRASTRUCTURE (OTHER)</t>
  </si>
  <si>
    <t>CATEGORY</t>
  </si>
  <si>
    <t>SUB-CATEGORY</t>
  </si>
  <si>
    <t>Transport</t>
  </si>
  <si>
    <t>Local Distributor</t>
  </si>
  <si>
    <t>Access Road</t>
  </si>
  <si>
    <t>Regional Distributor</t>
  </si>
  <si>
    <t>District Distributor B</t>
  </si>
  <si>
    <t>District Distributor A</t>
  </si>
  <si>
    <t>Primary Distributor</t>
  </si>
  <si>
    <t>Formed</t>
  </si>
  <si>
    <t>Unformed</t>
  </si>
  <si>
    <t>Gravel</t>
  </si>
  <si>
    <t>Sealed</t>
  </si>
  <si>
    <t>CARRIAGEWAY LANES</t>
  </si>
  <si>
    <t>Single Lane</t>
  </si>
  <si>
    <t>Two Lanes</t>
  </si>
  <si>
    <t>Three Lanes</t>
  </si>
  <si>
    <t>Turning Lane</t>
  </si>
  <si>
    <t>Breakdown Lane</t>
  </si>
  <si>
    <t>Other Auxillary</t>
  </si>
  <si>
    <t>Limestone</t>
  </si>
  <si>
    <t>Crushed Rock</t>
  </si>
  <si>
    <t>OTHER LANES</t>
  </si>
  <si>
    <t>Rough Surface</t>
  </si>
  <si>
    <t>Flood waters have created a rough/corrugated surface on an unpaved (no gravel) road that needs minor grading works, no material import required</t>
  </si>
  <si>
    <t>Road Silt/Debris</t>
  </si>
  <si>
    <t>Gravel Surface Washoff</t>
  </si>
  <si>
    <t>DAMAGE WIDTH or DIA. (M)</t>
  </si>
  <si>
    <t>SEAL     WIDTH (m)</t>
  </si>
  <si>
    <t>DESCRIPTION OF     DAMAGE</t>
  </si>
  <si>
    <t>REINSTATEMENT         REQUIRED</t>
  </si>
  <si>
    <t>Unpaved</t>
  </si>
  <si>
    <t>LANES        EACH-WAY</t>
  </si>
  <si>
    <t>Factored unit costs to damage width; added Road properties like heirarchy etc; tweaked terminology to be more in line with MRWA/RAMM/DRFAWA</t>
  </si>
  <si>
    <t>DEPTH (MM)</t>
  </si>
  <si>
    <t>Repairs are typically estimated based upon an 8m wide pavement; 2m wide shoulder; 2m wide drain</t>
  </si>
  <si>
    <t>Removed factored unit costs to damage width</t>
  </si>
  <si>
    <t>Auto fill from Asset Summary page</t>
  </si>
  <si>
    <t>Construct Only</t>
  </si>
  <si>
    <t>Design and Construct</t>
  </si>
  <si>
    <t>Construct only</t>
  </si>
  <si>
    <t>Design and construct</t>
  </si>
  <si>
    <t xml:space="preserve">Date works commence and cost estimate numbers apply </t>
  </si>
  <si>
    <t>TOTAL BASE CONSTRUCTION &amp; PROJECT MANAGEMENT SUBTOTAL:</t>
  </si>
  <si>
    <t>State Risk - not for project use</t>
  </si>
  <si>
    <t>COST ESCALATION ON STATE CONTINGENCY</t>
  </si>
  <si>
    <t>YOU MUST UPDATE THE QUANTITIES COLUMN FOR EACH REMEDIATION TYPE THAT IS INCLUDED IN THIS ESTIMATE. Make sure the hours and length per day for each typical activity is appropriate and consider if factors are applicable. (refer to a Works Manager if in doubt)</t>
  </si>
  <si>
    <t xml:space="preserve">The intention is to provide a representative unit rate for each remediation type by way of dollar/metre or dollar/item etc. E.g. If 'Minor Grade' is the remediation type, what is the unit rate. </t>
  </si>
  <si>
    <t xml:space="preserve">Each type will typically achieve a certain amount of work per day, or in the case of items like culverts, a typical number of labour hours and material per item. </t>
  </si>
  <si>
    <t>Revision 18</t>
  </si>
  <si>
    <t>BASE CONSTRUCTION + PROJECT MANAGEMENT ESTIMATE</t>
  </si>
  <si>
    <t>HIERARCHY</t>
  </si>
  <si>
    <t xml:space="preserve">Updated cost escalation figures, updated instructions, updated project referencing details so data is only entered once. Updated Asset Summary page so that asset summary includes base cost and PM cost. This is the cost a contractor would be given to manage to. It wasn't prevoiusly totalled anywhere. </t>
  </si>
  <si>
    <t>Even with 100% certainty on the scope and details of the project, the minimum P50 contingency to be applied is 6%</t>
  </si>
  <si>
    <t>PHOTO REF SLK</t>
  </si>
  <si>
    <t>Culvert Blocked</t>
  </si>
  <si>
    <t>Flush Culvert</t>
  </si>
  <si>
    <t>Flush culvert pipe and clean inlet/outlets</t>
  </si>
  <si>
    <t>Culvert Cleaner</t>
  </si>
  <si>
    <t>6 Wheel Tipper</t>
  </si>
  <si>
    <t>5T Excavator</t>
  </si>
  <si>
    <t>Scour to the pavement surface up to 200 mm deep or full base course and silt/debris that can be graded/pushed to the side of the road with some removal required up to 200mm deep</t>
  </si>
  <si>
    <t>Gravel Resheet and Drain Silt/Debris Removal</t>
  </si>
  <si>
    <t>Pavement Scour and Drain Silt/Debris (Unsealed)</t>
  </si>
  <si>
    <t>Flooday pipe damage requiring replacement or cleanout, headwalls damaged either requiring replacement or reinstatement, rock armour requiring replacement or reinstatement, pavement and shoulders requiring reinstatement</t>
  </si>
  <si>
    <t>Floodway 1 Complete Washout</t>
  </si>
  <si>
    <t>Floodway 1 Reconstruct</t>
  </si>
  <si>
    <t>Floodway 2 Complete Washout</t>
  </si>
  <si>
    <t>Floodway 3 Complete Washout</t>
  </si>
  <si>
    <t>Floodway 3 Reconstruct</t>
  </si>
  <si>
    <t>Floodway 2 Reconstruct</t>
  </si>
  <si>
    <t>Supervisor With Vehicle (hrs)</t>
  </si>
  <si>
    <t>Flooday shoulder damage requiring reinstatement, rock armour requiring replacement or reinstatement, pavement scouring requiring reseal</t>
  </si>
  <si>
    <t>Flooday damage pavement and shoulders requiring reinstatement, rock armour requiring replacement or reinstatement</t>
  </si>
  <si>
    <t>Yes</t>
  </si>
  <si>
    <t>No</t>
  </si>
  <si>
    <t>LHS &amp; RHS</t>
  </si>
  <si>
    <t>2.38</t>
  </si>
  <si>
    <t>1.31</t>
  </si>
  <si>
    <t>4.78</t>
  </si>
  <si>
    <t>Shire of Menzies</t>
  </si>
  <si>
    <t>Riverina Snake Hill Road</t>
  </si>
  <si>
    <t>0.16</t>
  </si>
  <si>
    <t>0.9</t>
  </si>
  <si>
    <t>2.71</t>
  </si>
  <si>
    <t>34.86</t>
  </si>
  <si>
    <t>Menzies Northwest Road</t>
  </si>
  <si>
    <t>56.35</t>
  </si>
  <si>
    <t>57.49</t>
  </si>
  <si>
    <t>57.92</t>
  </si>
  <si>
    <t>58.57</t>
  </si>
  <si>
    <t>59.8</t>
  </si>
  <si>
    <t>road has been graded post damage</t>
  </si>
  <si>
    <t>60.59</t>
  </si>
  <si>
    <t>60.95</t>
  </si>
  <si>
    <t>61.27</t>
  </si>
  <si>
    <t>61.7</t>
  </si>
  <si>
    <t>62.11</t>
  </si>
  <si>
    <t>62.59</t>
  </si>
  <si>
    <t>63.75</t>
  </si>
  <si>
    <t>64.01</t>
  </si>
  <si>
    <t>65.99</t>
  </si>
  <si>
    <t>70.06</t>
  </si>
  <si>
    <t>72.93</t>
  </si>
  <si>
    <t>82.38</t>
  </si>
  <si>
    <t>82.81</t>
  </si>
  <si>
    <t>83.14</t>
  </si>
  <si>
    <t>83.79</t>
  </si>
  <si>
    <t>86.04</t>
  </si>
  <si>
    <t>92.08</t>
  </si>
  <si>
    <t>74.56</t>
  </si>
  <si>
    <t>96.76</t>
  </si>
  <si>
    <t>96.86</t>
  </si>
  <si>
    <t>97.18</t>
  </si>
  <si>
    <t>99.74</t>
  </si>
  <si>
    <t>100.4</t>
  </si>
  <si>
    <t>103.27</t>
  </si>
  <si>
    <t>104.27</t>
  </si>
  <si>
    <t>105.88</t>
  </si>
  <si>
    <t>107.90</t>
  </si>
  <si>
    <t>109.53</t>
  </si>
  <si>
    <t>111.98</t>
  </si>
  <si>
    <t>121.41</t>
  </si>
  <si>
    <t>122.84</t>
  </si>
  <si>
    <t>125.14</t>
  </si>
  <si>
    <t>125.47</t>
  </si>
  <si>
    <t>127.73</t>
  </si>
  <si>
    <t>Brian Joiner</t>
  </si>
  <si>
    <t>(08) 90242041</t>
  </si>
  <si>
    <t>1.40</t>
  </si>
  <si>
    <t>1.43</t>
  </si>
  <si>
    <t>1.49</t>
  </si>
  <si>
    <t>1.72</t>
  </si>
  <si>
    <t>4.13</t>
  </si>
  <si>
    <t>4.63</t>
  </si>
  <si>
    <t>4.26</t>
  </si>
  <si>
    <t>5.11</t>
  </si>
  <si>
    <t>5.60</t>
  </si>
  <si>
    <t>5.96</t>
  </si>
  <si>
    <t>8.41</t>
  </si>
  <si>
    <t>9.30</t>
  </si>
  <si>
    <t>9.65</t>
  </si>
  <si>
    <t>9.81</t>
  </si>
  <si>
    <t>10.72</t>
  </si>
  <si>
    <t>12.11</t>
  </si>
  <si>
    <t>13.17</t>
  </si>
  <si>
    <t>14.95</t>
  </si>
  <si>
    <t>15.20</t>
  </si>
  <si>
    <t>15.75</t>
  </si>
  <si>
    <t>16.08</t>
  </si>
  <si>
    <t>16.49</t>
  </si>
  <si>
    <t>17.34</t>
  </si>
  <si>
    <t>17.49</t>
  </si>
  <si>
    <t>18.23</t>
  </si>
  <si>
    <t>18.86</t>
  </si>
  <si>
    <t>19.29</t>
  </si>
  <si>
    <t>19.84</t>
  </si>
  <si>
    <t>20.26</t>
  </si>
  <si>
    <t>20.96</t>
  </si>
  <si>
    <t>21.34</t>
  </si>
  <si>
    <t>21.47</t>
  </si>
  <si>
    <t>21.64</t>
  </si>
  <si>
    <t>22.27</t>
  </si>
  <si>
    <t>23.51</t>
  </si>
  <si>
    <t>23.89</t>
  </si>
  <si>
    <t>2.74</t>
  </si>
  <si>
    <t>7.37</t>
  </si>
  <si>
    <t>8.44</t>
  </si>
  <si>
    <t>12.46</t>
  </si>
  <si>
    <t>16.97</t>
  </si>
  <si>
    <t>17.65</t>
  </si>
  <si>
    <t>19.55</t>
  </si>
  <si>
    <t>21.72</t>
  </si>
  <si>
    <t>21.88</t>
  </si>
  <si>
    <t>25.07</t>
  </si>
  <si>
    <t>25.29</t>
  </si>
  <si>
    <t>25.44</t>
  </si>
  <si>
    <t>25.48</t>
  </si>
  <si>
    <t>31.67</t>
  </si>
  <si>
    <t>Gravel resheet and reshape to provide adequate table drain</t>
  </si>
  <si>
    <t>Calcrete</t>
  </si>
  <si>
    <t>32.52</t>
  </si>
  <si>
    <t>32.60</t>
  </si>
  <si>
    <t>33.09</t>
  </si>
  <si>
    <t>32.87</t>
  </si>
  <si>
    <t>33.16</t>
  </si>
  <si>
    <t>33.41</t>
  </si>
  <si>
    <t>34.25</t>
  </si>
  <si>
    <t>34.61</t>
  </si>
  <si>
    <t xml:space="preserve">Pavement  and Table drain scour. Gravel wash at floodway  </t>
  </si>
  <si>
    <t>Significant gravel wash from road to Table drain. Scour to Table drain at road edge reducing road operating width</t>
  </si>
  <si>
    <t>Significant gravel wash from road to Table drain. Scour to Table drain</t>
  </si>
  <si>
    <t>As @ the time of the site visit works had commenced along this section, (formation only no gravel)</t>
  </si>
  <si>
    <t>89.3</t>
  </si>
  <si>
    <t>Scour to table drain. Formation only no gravel</t>
  </si>
  <si>
    <t>Scour and silt to table drain. Formation with some gravel present</t>
  </si>
  <si>
    <t>Scour and silt to table drain. Gravel pavement OK</t>
  </si>
  <si>
    <t>Scour and silt to table drain. Formation only no gravel</t>
  </si>
  <si>
    <t>Scour and silt to table drain. Medium grade to pavement</t>
  </si>
  <si>
    <t>washboard rutting with silt and gravel wash into table drain</t>
  </si>
  <si>
    <t>Scour to table drain. Formation only no wearing course</t>
  </si>
  <si>
    <t>Scour to table drain and cut drain. Wearing course lost from road to table drain. Minor washboard rutting</t>
  </si>
  <si>
    <t xml:space="preserve">Pavement width damage with scour to road and table drain batter </t>
  </si>
  <si>
    <t>Wearing surface wash from road to Table drain. Scour to Table drain at road edge</t>
  </si>
  <si>
    <t>Silt to table drain and cut drain</t>
  </si>
  <si>
    <t>Wearing surface wash from road to Table drain. Table drain contains rock and silt.</t>
  </si>
  <si>
    <t xml:space="preserve">Pavement width damage with significant scour to table drain batter and cut drain. </t>
  </si>
  <si>
    <t>Wearing Course washed from road to Table drain. Scour to Table drain at road edge</t>
  </si>
  <si>
    <t>Wearing Course washed from road to Table drain. Table drain contains rock and silt.</t>
  </si>
  <si>
    <t xml:space="preserve">Pavement width damage with scour to road and table drain and cut drain </t>
  </si>
  <si>
    <t>Wearing surface wash from road to Table drain. Table drain is scoured and contains rock and silt.</t>
  </si>
  <si>
    <t>Wearing course wash into table drain. Significant scour to table drain reducing its operation</t>
  </si>
  <si>
    <t xml:space="preserve">Pavement width damage with significant scour to table drain. Rock and silt within drain and at creek crossing. </t>
  </si>
  <si>
    <t>Wearing course wash into table drain. Scour to pavement. Rock and silt present in table drain</t>
  </si>
  <si>
    <t>Washboard rutting with silt and gravel wash into table drain.</t>
  </si>
  <si>
    <t>Wearing surface wash from road to Table drain. Table drain is scoured and contains rock and silt (reduced operating width).</t>
  </si>
  <si>
    <t>Silt present in Table Drain</t>
  </si>
  <si>
    <t>Scour to table drain. Formation only with no wearing course.</t>
  </si>
  <si>
    <t>Scour and silt  to table drain. Formation only with no wearing course.</t>
  </si>
  <si>
    <t>Silt and to table drain</t>
  </si>
  <si>
    <t>Majority of Silt to LHS</t>
  </si>
  <si>
    <t>Silt and scour to Table drain reducing road operating width</t>
  </si>
  <si>
    <t>2.48</t>
  </si>
  <si>
    <t>Scour to table drain batter</t>
  </si>
  <si>
    <t>3.47</t>
  </si>
  <si>
    <t>5.12</t>
  </si>
  <si>
    <t>6.01</t>
  </si>
  <si>
    <t>minor silt to table drain and scour to batter</t>
  </si>
  <si>
    <t>10.34</t>
  </si>
  <si>
    <t>10.97</t>
  </si>
  <si>
    <t>scour to table drain invert and batter</t>
  </si>
  <si>
    <t>11.15</t>
  </si>
  <si>
    <t>Scour to batter affecting shoulder. Scour to table drain.</t>
  </si>
  <si>
    <t>Scour to roadside batter and scour to table drain</t>
  </si>
  <si>
    <t>scour to verge side batter RHS and drain scour/ silt to LHS and RHS</t>
  </si>
  <si>
    <t xml:space="preserve">scour to verge side batter </t>
  </si>
  <si>
    <t>11.91</t>
  </si>
  <si>
    <t>12.54</t>
  </si>
  <si>
    <t>12.83</t>
  </si>
  <si>
    <t>13.59</t>
  </si>
  <si>
    <t>silt and drain invert scour</t>
  </si>
  <si>
    <t>14.81</t>
  </si>
  <si>
    <t>scour to verge side batter and drain scour</t>
  </si>
  <si>
    <t>14.89</t>
  </si>
  <si>
    <t>15.27</t>
  </si>
  <si>
    <t>15.71</t>
  </si>
  <si>
    <t>scour to roadside batter and significant silt in table drain</t>
  </si>
  <si>
    <t>16.94</t>
  </si>
  <si>
    <t>17.09</t>
  </si>
  <si>
    <t>17.84</t>
  </si>
  <si>
    <t xml:space="preserve">Minor scour to RHS verge side batter and scour to LHS road side batter </t>
  </si>
  <si>
    <t>18.58</t>
  </si>
  <si>
    <t>Scour to verge side batter</t>
  </si>
  <si>
    <t>19.14</t>
  </si>
  <si>
    <t>19.19</t>
  </si>
  <si>
    <t>Scour to drain invert and verge side batter</t>
  </si>
  <si>
    <t>19.53</t>
  </si>
  <si>
    <t>Scour to verge and road side batters</t>
  </si>
  <si>
    <t>19.76</t>
  </si>
  <si>
    <t>24</t>
  </si>
  <si>
    <t>Scour to drain invert</t>
  </si>
  <si>
    <t>26.31</t>
  </si>
  <si>
    <t>28.26</t>
  </si>
  <si>
    <t>28.62</t>
  </si>
  <si>
    <t>29.05</t>
  </si>
  <si>
    <t>29.67</t>
  </si>
  <si>
    <t>33.81</t>
  </si>
  <si>
    <t>35.13</t>
  </si>
  <si>
    <t>37.10</t>
  </si>
  <si>
    <t>38.09</t>
  </si>
  <si>
    <t xml:space="preserve">Silt to table drain and silt to road edge </t>
  </si>
  <si>
    <t>39.05</t>
  </si>
  <si>
    <t>40.29</t>
  </si>
  <si>
    <t>41.1</t>
  </si>
  <si>
    <t>Wearing surface wash from one side of the road to the other.</t>
  </si>
  <si>
    <t>41.75</t>
  </si>
  <si>
    <t>42.22</t>
  </si>
  <si>
    <t>42.53</t>
  </si>
  <si>
    <t>46.88</t>
  </si>
  <si>
    <t>47.22</t>
  </si>
  <si>
    <t>49.17</t>
  </si>
  <si>
    <t>49.39</t>
  </si>
  <si>
    <t>49.57</t>
  </si>
  <si>
    <t>49.83</t>
  </si>
  <si>
    <t>50.11</t>
  </si>
  <si>
    <t>50.93</t>
  </si>
  <si>
    <t>51.73</t>
  </si>
  <si>
    <t>52.58</t>
  </si>
  <si>
    <t>scour along road edge</t>
  </si>
  <si>
    <t>53.04</t>
  </si>
  <si>
    <t xml:space="preserve">Scour to drain invert and batter </t>
  </si>
  <si>
    <t>53.36</t>
  </si>
  <si>
    <t>Pavement rutting and silt and rock in cut drain</t>
  </si>
  <si>
    <t>54.05</t>
  </si>
  <si>
    <t>Scour to RHS drain</t>
  </si>
  <si>
    <t>Silt to RHS drain</t>
  </si>
  <si>
    <t>54.17</t>
  </si>
  <si>
    <t>63.99</t>
  </si>
  <si>
    <t>Wearing surface wash from road to Table drain. Table drain heavy silt and scour (Recon and reshape).</t>
  </si>
  <si>
    <t>64.26</t>
  </si>
  <si>
    <t>64.48</t>
  </si>
  <si>
    <t>66.28</t>
  </si>
  <si>
    <t>65.55</t>
  </si>
  <si>
    <t>66.67</t>
  </si>
  <si>
    <t>69.76</t>
  </si>
  <si>
    <t>70.25</t>
  </si>
  <si>
    <t>Formation only with silt located in table drain (no wearing course). Some MTC work recently undertaken</t>
  </si>
  <si>
    <t>74.85</t>
  </si>
  <si>
    <t>83.93</t>
  </si>
  <si>
    <t>87.97</t>
  </si>
  <si>
    <t>82.89</t>
  </si>
  <si>
    <t>71.01</t>
  </si>
  <si>
    <t>85.95</t>
  </si>
  <si>
    <t xml:space="preserve">Formation only with silt located in table drain (no wearing course). </t>
  </si>
  <si>
    <t>89.50</t>
  </si>
  <si>
    <t>scour to table drain LHS</t>
  </si>
  <si>
    <t>89.93</t>
  </si>
  <si>
    <t>89.69</t>
  </si>
  <si>
    <t xml:space="preserve">Formation only with silt and scour to table drain (no wearing course). </t>
  </si>
  <si>
    <t>90.10</t>
  </si>
  <si>
    <t>92.20</t>
  </si>
  <si>
    <t>92.46</t>
  </si>
  <si>
    <t>94.14</t>
  </si>
  <si>
    <t>94.98</t>
  </si>
  <si>
    <t>95.46</t>
  </si>
  <si>
    <t xml:space="preserve">silt and scour to table drain </t>
  </si>
  <si>
    <t>96.87</t>
  </si>
  <si>
    <t>96.98</t>
  </si>
  <si>
    <t>97.64</t>
  </si>
  <si>
    <t>98.91</t>
  </si>
  <si>
    <t>99.07</t>
  </si>
  <si>
    <t>99.7</t>
  </si>
  <si>
    <t>99.89</t>
  </si>
  <si>
    <t>99.99</t>
  </si>
  <si>
    <t>100.1</t>
  </si>
  <si>
    <t>100.58</t>
  </si>
  <si>
    <t>101.07</t>
  </si>
  <si>
    <t>102.12</t>
  </si>
  <si>
    <t>102.5</t>
  </si>
  <si>
    <t>102.6</t>
  </si>
  <si>
    <t xml:space="preserve">silt to table drain </t>
  </si>
  <si>
    <t>103.79</t>
  </si>
  <si>
    <t>104.25</t>
  </si>
  <si>
    <t>105.38</t>
  </si>
  <si>
    <t>scour to table drain</t>
  </si>
  <si>
    <t>105.53</t>
  </si>
  <si>
    <t>106.94</t>
  </si>
  <si>
    <t>109.21</t>
  </si>
  <si>
    <t>Silt to Table Drain</t>
  </si>
  <si>
    <t>109.87</t>
  </si>
  <si>
    <t>scour to cut drain</t>
  </si>
  <si>
    <t>110.36</t>
  </si>
  <si>
    <t>110.49</t>
  </si>
  <si>
    <t>110.67</t>
  </si>
  <si>
    <t>Pavement rutting road and table drain silt and scour to table drain</t>
  </si>
  <si>
    <t>112.06</t>
  </si>
  <si>
    <t>114.48</t>
  </si>
  <si>
    <t>Minor scour to table drain invert</t>
  </si>
  <si>
    <t>115.48</t>
  </si>
  <si>
    <t>116.08</t>
  </si>
  <si>
    <t>119.24</t>
  </si>
  <si>
    <t>119.7</t>
  </si>
  <si>
    <t>Scour to Table drain</t>
  </si>
  <si>
    <t>121.09</t>
  </si>
  <si>
    <t>121.88</t>
  </si>
  <si>
    <t>122.75</t>
  </si>
  <si>
    <t>123.54</t>
  </si>
  <si>
    <t>124.08</t>
  </si>
  <si>
    <t>125.95</t>
  </si>
  <si>
    <t>127.89</t>
  </si>
  <si>
    <t>Silt to Table drain</t>
  </si>
  <si>
    <t>128.21</t>
  </si>
  <si>
    <t>126.68</t>
  </si>
  <si>
    <t>128.34</t>
  </si>
  <si>
    <t>128.58</t>
  </si>
  <si>
    <t>129.49</t>
  </si>
  <si>
    <t>129.71</t>
  </si>
  <si>
    <t>130.25</t>
  </si>
  <si>
    <t>Significant sour and silt to verge side section of drain</t>
  </si>
  <si>
    <t>130.47</t>
  </si>
  <si>
    <t>130.83</t>
  </si>
  <si>
    <t>131.32</t>
  </si>
  <si>
    <t>131.89</t>
  </si>
  <si>
    <t>132.1</t>
  </si>
  <si>
    <t>131.93</t>
  </si>
  <si>
    <t>132.55</t>
  </si>
  <si>
    <t>Silt and scour to RHS table drain invert and verge side batter. Silt to LHS Table drain</t>
  </si>
  <si>
    <t>132.81</t>
  </si>
  <si>
    <t>132.94</t>
  </si>
  <si>
    <t>Rutting with silt and gravel wash into table drain. Scour to drain batter</t>
  </si>
  <si>
    <t>133.23</t>
  </si>
  <si>
    <t>133.33</t>
  </si>
  <si>
    <t>133.52</t>
  </si>
  <si>
    <t>133.83</t>
  </si>
  <si>
    <t>Scour and silt to verge side section of drain</t>
  </si>
  <si>
    <t>Significant sour and silt to invert and verge side section of drain</t>
  </si>
  <si>
    <t>134.05</t>
  </si>
  <si>
    <t>136.57</t>
  </si>
  <si>
    <t>136.73</t>
  </si>
  <si>
    <t>138.32</t>
  </si>
  <si>
    <t>Scour and silt to invert and verge side section of drain</t>
  </si>
  <si>
    <t>138.84</t>
  </si>
  <si>
    <t>144.43</t>
  </si>
  <si>
    <t>144.67</t>
  </si>
  <si>
    <t>144.80</t>
  </si>
  <si>
    <t>144.92</t>
  </si>
  <si>
    <t>145.16</t>
  </si>
  <si>
    <t>145.49</t>
  </si>
  <si>
    <t>146.39</t>
  </si>
  <si>
    <t>146.66</t>
  </si>
  <si>
    <t>147.31</t>
  </si>
  <si>
    <t>147.77</t>
  </si>
  <si>
    <t>148.74</t>
  </si>
  <si>
    <t>148.96</t>
  </si>
  <si>
    <t>149.58</t>
  </si>
  <si>
    <t>149.93</t>
  </si>
  <si>
    <t>Heavy scour to RHS table drain</t>
  </si>
  <si>
    <t>150.56</t>
  </si>
  <si>
    <t>Heavy scour to LHS pavement and drain</t>
  </si>
  <si>
    <t>150.65</t>
  </si>
  <si>
    <t>151.35</t>
  </si>
  <si>
    <t>151.47</t>
  </si>
  <si>
    <t>151.65</t>
  </si>
  <si>
    <t>Heavy scour to pavement and drain</t>
  </si>
  <si>
    <t>154.56</t>
  </si>
  <si>
    <t>152.69</t>
  </si>
  <si>
    <t>153.94</t>
  </si>
  <si>
    <t>154.34</t>
  </si>
  <si>
    <t>154.59</t>
  </si>
  <si>
    <t>154.76</t>
  </si>
  <si>
    <t>154.82</t>
  </si>
  <si>
    <t>154.96</t>
  </si>
  <si>
    <t>155.29</t>
  </si>
  <si>
    <t>156.19</t>
  </si>
  <si>
    <t>156.52</t>
  </si>
  <si>
    <t>scour to table drain verge side batter. Silt in table drain</t>
  </si>
  <si>
    <t>156.87</t>
  </si>
  <si>
    <t>157.28</t>
  </si>
  <si>
    <t>157.89</t>
  </si>
  <si>
    <t>Heavy scour to road surface and table drain</t>
  </si>
  <si>
    <t>158.38</t>
  </si>
  <si>
    <t>158.95</t>
  </si>
  <si>
    <t>159.83</t>
  </si>
  <si>
    <t>160.42</t>
  </si>
  <si>
    <t>161.02</t>
  </si>
  <si>
    <t>161.33</t>
  </si>
  <si>
    <t>163.46</t>
  </si>
  <si>
    <t>164.35</t>
  </si>
  <si>
    <t>164.63</t>
  </si>
  <si>
    <t>165.03</t>
  </si>
  <si>
    <t>165.40</t>
  </si>
  <si>
    <t>166.32</t>
  </si>
  <si>
    <t>166.54</t>
  </si>
  <si>
    <t>167.32</t>
  </si>
  <si>
    <t>167.39</t>
  </si>
  <si>
    <t>168.23</t>
  </si>
  <si>
    <t xml:space="preserve">Scour to Table drain verge side batter </t>
  </si>
  <si>
    <t>168.76</t>
  </si>
  <si>
    <t>169.05</t>
  </si>
  <si>
    <t>172.79</t>
  </si>
  <si>
    <t>173.09</t>
  </si>
  <si>
    <t>173.2</t>
  </si>
  <si>
    <t>173.29</t>
  </si>
  <si>
    <t>scour to table drain verge side batter</t>
  </si>
  <si>
    <t>Scour to Table drain, (works to reshape drain already undertaken)</t>
  </si>
  <si>
    <t>174.59</t>
  </si>
  <si>
    <t xml:space="preserve">scour to table drain </t>
  </si>
  <si>
    <t>175.90</t>
  </si>
  <si>
    <t>183.04</t>
  </si>
  <si>
    <t>183.33</t>
  </si>
  <si>
    <t>175.23</t>
  </si>
  <si>
    <t>174.42</t>
  </si>
  <si>
    <t>183.59</t>
  </si>
  <si>
    <t>183.76</t>
  </si>
  <si>
    <t>183.90</t>
  </si>
  <si>
    <t>184.32</t>
  </si>
  <si>
    <t>184.61</t>
  </si>
  <si>
    <t>185.08</t>
  </si>
  <si>
    <t>185.45</t>
  </si>
  <si>
    <t>185.72</t>
  </si>
  <si>
    <t>185.96</t>
  </si>
  <si>
    <t>186.08</t>
  </si>
  <si>
    <t>186.18</t>
  </si>
  <si>
    <t>186.33</t>
  </si>
  <si>
    <t>scour to table drain verge side batter.</t>
  </si>
  <si>
    <t>186.50</t>
  </si>
  <si>
    <t>186.65</t>
  </si>
  <si>
    <t>187.31</t>
  </si>
  <si>
    <t>187.41</t>
  </si>
  <si>
    <t>187.62</t>
  </si>
  <si>
    <t>189.56</t>
  </si>
  <si>
    <t>Scour to table drain roadside batter</t>
  </si>
  <si>
    <t>Scour to table drain invert and batter</t>
  </si>
  <si>
    <t>1,2.3</t>
  </si>
  <si>
    <t>Heavy scour to the RHS and minor scour to LHS, sections of very heavy scour, silt in cut drains</t>
  </si>
  <si>
    <t>5, 7, 8</t>
  </si>
  <si>
    <t>9,10</t>
  </si>
  <si>
    <t>11 to 17</t>
  </si>
  <si>
    <t>9.83</t>
  </si>
  <si>
    <t>Potholes in pavement. seal and pavement breaking away on LHS. Scour to Table Drain.</t>
  </si>
  <si>
    <t>23, 24</t>
  </si>
  <si>
    <t>28 to 31</t>
  </si>
  <si>
    <t>38, 39</t>
  </si>
  <si>
    <t>42 to 45</t>
  </si>
  <si>
    <t xml:space="preserve">46 to 48 </t>
  </si>
  <si>
    <t>54, 55</t>
  </si>
  <si>
    <t>56 to 62</t>
  </si>
  <si>
    <t>63, 64</t>
  </si>
  <si>
    <t>24.67</t>
  </si>
  <si>
    <t>25.11</t>
  </si>
  <si>
    <t>67 to 69</t>
  </si>
  <si>
    <t>74, 75, 76</t>
  </si>
  <si>
    <t>77, 78</t>
  </si>
  <si>
    <t>79 to 83</t>
  </si>
  <si>
    <t>84 to 88</t>
  </si>
  <si>
    <t>89, 90</t>
  </si>
  <si>
    <t>91 to 93</t>
  </si>
  <si>
    <t>94, 95</t>
  </si>
  <si>
    <t>96 to 99</t>
  </si>
  <si>
    <t>42.48</t>
  </si>
  <si>
    <t>104 to 112</t>
  </si>
  <si>
    <t>128 to 157</t>
  </si>
  <si>
    <t>160, 161</t>
  </si>
  <si>
    <t>162 to 164</t>
  </si>
  <si>
    <t>165 to 167</t>
  </si>
  <si>
    <t>169 to 170</t>
  </si>
  <si>
    <t>172 to 174</t>
  </si>
  <si>
    <t xml:space="preserve">175, 176 </t>
  </si>
  <si>
    <t>179 to 182</t>
  </si>
  <si>
    <t>183 to 186</t>
  </si>
  <si>
    <t>187 to 189</t>
  </si>
  <si>
    <t>195, 196</t>
  </si>
  <si>
    <t>197, 198</t>
  </si>
  <si>
    <t>199, 200</t>
  </si>
  <si>
    <t>201 to 203</t>
  </si>
  <si>
    <t>206 to 210</t>
  </si>
  <si>
    <t>213 to 216</t>
  </si>
  <si>
    <t>218, 219</t>
  </si>
  <si>
    <t>221, 222</t>
  </si>
  <si>
    <t>226, 227</t>
  </si>
  <si>
    <t>228, 229</t>
  </si>
  <si>
    <t>239, 240</t>
  </si>
  <si>
    <t>246, 247</t>
  </si>
  <si>
    <t>258 to 261</t>
  </si>
  <si>
    <t>263, 266</t>
  </si>
  <si>
    <t>268, 269</t>
  </si>
  <si>
    <t>271, 272</t>
  </si>
  <si>
    <t>275 to 277</t>
  </si>
  <si>
    <t>279 to 281</t>
  </si>
  <si>
    <t>288 to 290</t>
  </si>
  <si>
    <t>293, 294</t>
  </si>
  <si>
    <t>296 to 305</t>
  </si>
  <si>
    <t>307 to 314</t>
  </si>
  <si>
    <t>317 to 321</t>
  </si>
  <si>
    <t>141.32</t>
  </si>
  <si>
    <t>silt and scour to table drain</t>
  </si>
  <si>
    <t>330, 331</t>
  </si>
  <si>
    <t>333, 334</t>
  </si>
  <si>
    <t>350 to 354</t>
  </si>
  <si>
    <t>356 to 359</t>
  </si>
  <si>
    <t>360, 361</t>
  </si>
  <si>
    <t>362, 363</t>
  </si>
  <si>
    <t>375a</t>
  </si>
  <si>
    <t>373 to 375</t>
  </si>
  <si>
    <t>376 to 377</t>
  </si>
  <si>
    <t>378 to 382</t>
  </si>
  <si>
    <t>383 to 384</t>
  </si>
  <si>
    <t>385, 386</t>
  </si>
  <si>
    <t>387 to 389</t>
  </si>
  <si>
    <t>390 to 393</t>
  </si>
  <si>
    <t>394 to 399</t>
  </si>
  <si>
    <t>401, 403</t>
  </si>
  <si>
    <t>407, 408</t>
  </si>
  <si>
    <t>409, 410</t>
  </si>
  <si>
    <t>168.02</t>
  </si>
  <si>
    <t>414, 415</t>
  </si>
  <si>
    <t>416, 417</t>
  </si>
  <si>
    <t>423 to 425</t>
  </si>
  <si>
    <t>435, 436</t>
  </si>
  <si>
    <t>187.97</t>
  </si>
  <si>
    <t>silt and gravel within Table drain. Road shape OK. Minor Gravel resheet required</t>
  </si>
  <si>
    <t>silt and scour to Drain and cut drain (damage located in section of new works)</t>
  </si>
  <si>
    <t>Loss of gravel to RHS  Table drain and scour to LHS table drain</t>
  </si>
  <si>
    <t>Scour to table drain and cut drain</t>
  </si>
  <si>
    <t>Significant quantities of silt within Table drain</t>
  </si>
  <si>
    <t>Full width silt to road width. Operating width reduced by significant silt in table drain</t>
  </si>
  <si>
    <t>Shape and operating width compromised by significant silt and debris and scour.</t>
  </si>
  <si>
    <t>Sour to table drain. Silt reduces operating width</t>
  </si>
  <si>
    <t xml:space="preserve">Scour to pavement and table drain. Wearing course is intermittent along this section. Table drain contains rock and silt. </t>
  </si>
  <si>
    <t>Wearing Course washed from road to Table drain. Table drain contains rock and silt along with batter scour (LHS).</t>
  </si>
  <si>
    <t>Wearing surface wash from road to Table drain. Rocks present in subgrade and table drain reducing operating width.</t>
  </si>
  <si>
    <t xml:space="preserve">Significant table drain silt. Intermittent gravel resheet required. </t>
  </si>
  <si>
    <t xml:space="preserve">Table drain silt and scour. Formation only Intermittent gravel resheet only. </t>
  </si>
  <si>
    <t>Wearing course wash into table drain. Scour to table drain batter. Rock and silt present in table drain</t>
  </si>
  <si>
    <t>Significant silt and scour to  table drain reducing road operating width.</t>
  </si>
  <si>
    <t>Wearing surface wash from road to Table drain. Table drain is scoured and contains rock and silt (intermittent gravel required) .</t>
  </si>
  <si>
    <t>Wearing surface wash from road to Table drain. Table drain silt and scour (intermittent gravel required).</t>
  </si>
  <si>
    <t>Wearing surface wash from road to Table drain. Table drain silt (intermittent gravel required).</t>
  </si>
  <si>
    <t>Pavement rutting and significant silt to table drain</t>
  </si>
  <si>
    <t>Heavy scour to table drain invert and batter</t>
  </si>
  <si>
    <t>medium scour RHS minor scour LHS</t>
  </si>
  <si>
    <t>Scour to down section of drain (reshape drain outlet)</t>
  </si>
  <si>
    <t>medium scour to drain invert and verge side batters</t>
  </si>
  <si>
    <t xml:space="preserve">Formation only,  silt to Table Drain (Reshape drain and verge side batter) </t>
  </si>
  <si>
    <t>Wearing surface wash from road to Table drain. silt and gravel present in  Table drain (intermittent gravel required).</t>
  </si>
  <si>
    <t>significant scour to RHS Road side batter. Debris and  road to the LHS batter</t>
  </si>
  <si>
    <t>Wearing surface wash from road to Table drain, recover from table drain  (intermittent gravel required).</t>
  </si>
  <si>
    <t xml:space="preserve">formation with some small amount of natural gravel only. Heavy silt to table drain (reshape table drain) </t>
  </si>
  <si>
    <t>Wearing surface wash from road to Table drain significant silt within table drain reducing road operating width.</t>
  </si>
  <si>
    <t>Scour to pavement and extensive silt to RHS table drain</t>
  </si>
  <si>
    <t>Pavement rutting and wearing surface wash from road to Table drain reducing road operating width.</t>
  </si>
  <si>
    <t>significant silt to LHS table drain and scour and silt to RHS table drain and Batter. Resheet required.</t>
  </si>
  <si>
    <t>Rutting to pavement, silt and rock within drain. Intermittent gravel resheet required</t>
  </si>
  <si>
    <t>Gravel and silt in table drain. Pavement rutting and Resheet required (intermittent)</t>
  </si>
  <si>
    <t>Gravel and silt in table drain. Pavement rutting and scour to road edge and drain. Resheet required.</t>
  </si>
  <si>
    <t>rutting to road surface significant scour to verge side tale drain batter. Resheet required</t>
  </si>
  <si>
    <t>scour to table drain and intermittent scour to verge side batter. Silt in table drain</t>
  </si>
  <si>
    <t>Intermittent scour to verge side batter. Silt in table drain</t>
  </si>
  <si>
    <t>Intermittent scour to table drain verge side batter. Silt in table drain</t>
  </si>
  <si>
    <t>Gravel and silt in table drain. Pavement rutting and scour to road edge and drain. Resheet required. Some works have already been undertaken)</t>
  </si>
  <si>
    <t>3 = Site within 1-10km; 0.8 = within 20-40km; 0.5 = within 50-70km</t>
  </si>
  <si>
    <t>59.48</t>
  </si>
  <si>
    <t>60.38</t>
  </si>
  <si>
    <t>11, 12</t>
  </si>
  <si>
    <t>17, 18</t>
  </si>
  <si>
    <t>65.95</t>
  </si>
  <si>
    <t xml:space="preserve">20 to 29 </t>
  </si>
  <si>
    <t>30, 31</t>
  </si>
  <si>
    <t>32, 33</t>
  </si>
  <si>
    <t>41 to 44</t>
  </si>
  <si>
    <t>45 to 52</t>
  </si>
  <si>
    <t>105.41</t>
  </si>
  <si>
    <t>65 to 67</t>
  </si>
  <si>
    <t>68, 69</t>
  </si>
  <si>
    <t>73 to 77</t>
  </si>
  <si>
    <t>1, 2</t>
  </si>
  <si>
    <t>9 to 10a</t>
  </si>
  <si>
    <t>20, 21</t>
  </si>
  <si>
    <t>22 to 24</t>
  </si>
  <si>
    <t>26, 27</t>
  </si>
  <si>
    <t>28, 29</t>
  </si>
  <si>
    <t>31, 32</t>
  </si>
  <si>
    <t>35 to 38</t>
  </si>
  <si>
    <t>39 to 47</t>
  </si>
  <si>
    <t>49 to 51</t>
  </si>
  <si>
    <t>52 to 57</t>
  </si>
  <si>
    <t>63 to 65</t>
  </si>
  <si>
    <t>66 to 72</t>
  </si>
  <si>
    <t>74, 75</t>
  </si>
  <si>
    <t>76, 77</t>
  </si>
  <si>
    <t>78 to 80</t>
  </si>
  <si>
    <t>20.48</t>
  </si>
  <si>
    <t>81a</t>
  </si>
  <si>
    <t>82 to 84</t>
  </si>
  <si>
    <t>85, 86</t>
  </si>
  <si>
    <t>87 to 89</t>
  </si>
  <si>
    <t>93 to 98</t>
  </si>
  <si>
    <t>99 to 100</t>
  </si>
  <si>
    <t>101 to 103</t>
  </si>
  <si>
    <t>105, 106</t>
  </si>
  <si>
    <t>108 to 124</t>
  </si>
  <si>
    <t>125 to 127</t>
  </si>
  <si>
    <t>133 to 135</t>
  </si>
  <si>
    <t>136, 137</t>
  </si>
  <si>
    <t>138, 139</t>
  </si>
  <si>
    <t>Evanston Menzies Road</t>
  </si>
  <si>
    <t>Silt and scour to table drain, Scour/silt minor same price</t>
  </si>
  <si>
    <t>57 to 61</t>
  </si>
  <si>
    <t>14 to 15</t>
  </si>
  <si>
    <t>16 to 17</t>
  </si>
  <si>
    <t>26 to 27</t>
  </si>
  <si>
    <t>191 to 192</t>
  </si>
  <si>
    <t>322 to 324</t>
  </si>
  <si>
    <t>335 to 336</t>
  </si>
  <si>
    <t>337 to 341</t>
  </si>
  <si>
    <t>368, 369</t>
  </si>
  <si>
    <t>405, 406</t>
  </si>
  <si>
    <t>450 to 455</t>
  </si>
  <si>
    <t>Storm, Heavy Rainfall and Associated Flooding in the Mid West and Wheatbelt (1-5 March 2021)</t>
  </si>
  <si>
    <t>113.29</t>
  </si>
  <si>
    <t>71a</t>
  </si>
  <si>
    <t xml:space="preserve">Table drain silt  and gravel, shape OK </t>
  </si>
  <si>
    <t>267a</t>
  </si>
  <si>
    <t>167.74</t>
  </si>
  <si>
    <t>174.50</t>
  </si>
  <si>
    <t>426a</t>
  </si>
  <si>
    <t>231a</t>
  </si>
  <si>
    <t>Contractor</t>
  </si>
  <si>
    <t>2021</t>
  </si>
  <si>
    <t>11.45</t>
  </si>
  <si>
    <t>27a</t>
  </si>
  <si>
    <t xml:space="preserve"> 47.08</t>
  </si>
  <si>
    <t>113a</t>
  </si>
  <si>
    <t>103.02</t>
  </si>
  <si>
    <t>128.09</t>
  </si>
  <si>
    <t>65.32</t>
  </si>
  <si>
    <t>18a</t>
  </si>
  <si>
    <t>1.03</t>
  </si>
  <si>
    <t>3a</t>
  </si>
  <si>
    <t>6a</t>
  </si>
  <si>
    <t>81b</t>
  </si>
  <si>
    <t>20.28</t>
  </si>
  <si>
    <t>Scour to table drain and cut drain. Wearing course lost from road to table drain.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</si>
</sst>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0.000"/>
    <numFmt numFmtId="166" formatCode="0.0%"/>
    <numFmt numFmtId="167" formatCode="0;\-0;;@"/>
    <numFmt numFmtId="168" formatCode="0.00;\-0.00;;@"/>
    <numFmt numFmtId="169" formatCode="0;;;@"/>
  </numFmts>
  <fonts count="27" x14ac:knownFonts="1">
    <font>
      <sz val="11"/>
      <color theme="1"/>
      <name val="Calibri"/>
      <family val="2"/>
      <scheme val="minor"/>
    </font>
    <font>
      <sz val="10"/>
      <name val="Arial"/>
      <family val="2"/>
    </font>
    <font>
      <sz val="11"/>
      <color theme="1"/>
      <name val="Calibri"/>
      <family val="2"/>
      <scheme val="minor"/>
    </font>
    <font>
      <sz val="11"/>
      <color rgb="FF0A0101"/>
      <name val="Calibri"/>
      <family val="2"/>
      <scheme val="minor"/>
    </font>
    <font>
      <sz val="22"/>
      <color theme="1"/>
      <name val="Arial"/>
      <family val="2"/>
    </font>
    <font>
      <sz val="12"/>
      <color theme="1"/>
      <name val="Arial"/>
      <family val="2"/>
    </font>
    <font>
      <b/>
      <u/>
      <sz val="12"/>
      <color theme="1"/>
      <name val="Arial"/>
      <family val="2"/>
    </font>
    <font>
      <b/>
      <sz val="20"/>
      <color theme="1"/>
      <name val="Arial"/>
      <family val="2"/>
    </font>
    <font>
      <b/>
      <sz val="12"/>
      <color theme="1"/>
      <name val="Arial"/>
      <family val="2"/>
    </font>
    <font>
      <b/>
      <sz val="14"/>
      <color theme="1"/>
      <name val="Arial"/>
      <family val="2"/>
    </font>
    <font>
      <i/>
      <sz val="12"/>
      <color theme="1"/>
      <name val="Arial"/>
      <family val="2"/>
    </font>
    <font>
      <b/>
      <i/>
      <sz val="12"/>
      <color theme="1"/>
      <name val="Arial"/>
      <family val="2"/>
    </font>
    <font>
      <sz val="12"/>
      <color theme="1" tint="0.34998626667073579"/>
      <name val="Arial"/>
      <family val="2"/>
    </font>
    <font>
      <u/>
      <sz val="12"/>
      <color theme="1"/>
      <name val="Arial"/>
      <family val="2"/>
    </font>
    <font>
      <b/>
      <sz val="12"/>
      <name val="Arial"/>
      <family val="2"/>
    </font>
    <font>
      <sz val="20"/>
      <color theme="1"/>
      <name val="Arial"/>
      <family val="2"/>
    </font>
    <font>
      <sz val="12"/>
      <name val="Arial"/>
      <family val="2"/>
    </font>
    <font>
      <sz val="12"/>
      <color rgb="FFFF0000"/>
      <name val="Arial"/>
      <family val="2"/>
    </font>
    <font>
      <b/>
      <sz val="12"/>
      <color rgb="FFFF0000"/>
      <name val="Arial"/>
      <family val="2"/>
    </font>
    <font>
      <b/>
      <u/>
      <sz val="14"/>
      <color theme="1"/>
      <name val="Arial"/>
      <family val="2"/>
    </font>
    <font>
      <sz val="12"/>
      <color theme="5" tint="-0.249977111117893"/>
      <name val="Arial"/>
      <family val="2"/>
    </font>
    <font>
      <u/>
      <sz val="12"/>
      <name val="Arial"/>
      <family val="2"/>
    </font>
    <font>
      <i/>
      <sz val="10"/>
      <color theme="1"/>
      <name val="Arial"/>
      <family val="2"/>
    </font>
    <font>
      <i/>
      <sz val="11"/>
      <color theme="0" tint="-0.499984740745262"/>
      <name val="Arial"/>
      <family val="2"/>
    </font>
    <font>
      <i/>
      <sz val="12"/>
      <color theme="0" tint="-0.499984740745262"/>
      <name val="Arial"/>
      <family val="2"/>
    </font>
    <font>
      <b/>
      <i/>
      <sz val="12"/>
      <color theme="0" tint="-0.499984740745262"/>
      <name val="Arial"/>
      <family val="2"/>
    </font>
    <font>
      <sz val="12"/>
      <color theme="0" tint="-0.499984740745262"/>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6"/>
      </left>
      <right/>
      <top style="thin">
        <color theme="6"/>
      </top>
      <bottom/>
      <diagonal/>
    </border>
    <border>
      <left style="thin">
        <color theme="0" tint="-0.34998626667073579"/>
      </left>
      <right/>
      <top style="thin">
        <color theme="6"/>
      </top>
      <bottom/>
      <diagonal/>
    </border>
    <border>
      <left/>
      <right/>
      <top style="thin">
        <color theme="6"/>
      </top>
      <bottom/>
      <diagonal/>
    </border>
    <border>
      <left/>
      <right style="thin">
        <color theme="0" tint="-0.34998626667073579"/>
      </right>
      <top style="thin">
        <color theme="6"/>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6"/>
      </right>
      <top style="thin">
        <color theme="0" tint="-0.34998626667073579"/>
      </top>
      <bottom/>
      <diagonal/>
    </border>
    <border>
      <left/>
      <right/>
      <top/>
      <bottom style="thin">
        <color auto="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34998626667073579"/>
      </right>
      <top/>
      <bottom style="thin">
        <color auto="1"/>
      </bottom>
      <diagonal/>
    </border>
    <border>
      <left style="thin">
        <color theme="0" tint="-0.34998626667073579"/>
      </left>
      <right/>
      <top style="thin">
        <color theme="0" tint="-0.34998626667073579"/>
      </top>
      <bottom style="thin">
        <color theme="6"/>
      </bottom>
      <diagonal/>
    </border>
    <border>
      <left/>
      <right style="thin">
        <color theme="0" tint="-0.34998626667073579"/>
      </right>
      <top style="thin">
        <color theme="2"/>
      </top>
      <bottom style="thin">
        <color theme="0" tint="-0.34998626667073579"/>
      </bottom>
      <diagonal/>
    </border>
    <border>
      <left/>
      <right/>
      <top style="thin">
        <color theme="2"/>
      </top>
      <bottom style="thin">
        <color theme="0" tint="-0.34998626667073579"/>
      </bottom>
      <diagonal/>
    </border>
  </borders>
  <cellStyleXfs count="3">
    <xf numFmtId="0" fontId="0" fillId="0" borderId="0"/>
    <xf numFmtId="44" fontId="1" fillId="0" borderId="0" applyFont="0" applyFill="0" applyBorder="0" applyAlignment="0" applyProtection="0"/>
    <xf numFmtId="9" fontId="2" fillId="0" borderId="0" applyFont="0" applyFill="0" applyBorder="0" applyAlignment="0" applyProtection="0"/>
  </cellStyleXfs>
  <cellXfs count="459">
    <xf numFmtId="0" fontId="0" fillId="0" borderId="0" xfId="0"/>
    <xf numFmtId="0" fontId="0" fillId="0" borderId="0" xfId="0" applyFont="1"/>
    <xf numFmtId="14" fontId="0" fillId="0" borderId="0" xfId="0" applyNumberFormat="1" applyFont="1"/>
    <xf numFmtId="0" fontId="0" fillId="0" borderId="0" xfId="0" applyNumberFormat="1" applyFont="1"/>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horizontal="right"/>
    </xf>
    <xf numFmtId="44" fontId="0" fillId="0" borderId="0" xfId="0" applyNumberFormat="1" applyFont="1" applyAlignment="1">
      <alignment horizontal="left"/>
    </xf>
    <xf numFmtId="0" fontId="0" fillId="0" borderId="0" xfId="0" applyNumberFormat="1" applyFont="1" applyAlignment="1">
      <alignment horizontal="left"/>
    </xf>
    <xf numFmtId="0" fontId="3" fillId="0" borderId="0" xfId="0" applyFont="1"/>
    <xf numFmtId="166" fontId="0" fillId="0" borderId="0" xfId="0" applyNumberFormat="1"/>
    <xf numFmtId="49" fontId="5" fillId="0" borderId="0" xfId="0" applyNumberFormat="1" applyFont="1" applyAlignment="1" applyProtection="1"/>
    <xf numFmtId="49" fontId="5" fillId="0" borderId="0" xfId="0" applyNumberFormat="1" applyFont="1" applyAlignment="1">
      <alignment horizontal="left"/>
    </xf>
    <xf numFmtId="49" fontId="5" fillId="0" borderId="0" xfId="0" applyNumberFormat="1" applyFont="1" applyAlignment="1"/>
    <xf numFmtId="49" fontId="5" fillId="0" borderId="0" xfId="0" applyNumberFormat="1" applyFont="1" applyAlignment="1">
      <alignment vertical="top" wrapText="1"/>
    </xf>
    <xf numFmtId="49" fontId="6" fillId="0" borderId="0" xfId="0" applyNumberFormat="1" applyFont="1" applyAlignment="1">
      <alignment vertical="top"/>
    </xf>
    <xf numFmtId="49" fontId="5" fillId="0" borderId="0" xfId="0" applyNumberFormat="1" applyFont="1" applyAlignment="1">
      <alignment vertical="top"/>
    </xf>
    <xf numFmtId="49" fontId="6" fillId="0" borderId="0" xfId="0" applyNumberFormat="1" applyFont="1" applyAlignment="1">
      <alignment horizontal="left"/>
    </xf>
    <xf numFmtId="49" fontId="5" fillId="7" borderId="0" xfId="0" applyNumberFormat="1" applyFont="1" applyFill="1" applyAlignment="1" applyProtection="1"/>
    <xf numFmtId="49" fontId="9" fillId="7" borderId="0" xfId="0" applyNumberFormat="1" applyFont="1" applyFill="1" applyAlignment="1" applyProtection="1"/>
    <xf numFmtId="0" fontId="5" fillId="0" borderId="0" xfId="0" applyFont="1" applyAlignment="1" applyProtection="1">
      <alignment horizontal="center"/>
    </xf>
    <xf numFmtId="0" fontId="5" fillId="0" borderId="0" xfId="0" applyFont="1" applyAlignment="1" applyProtection="1">
      <alignment horizontal="left"/>
    </xf>
    <xf numFmtId="165" fontId="5" fillId="0" borderId="0" xfId="0" applyNumberFormat="1" applyFont="1" applyAlignment="1" applyProtection="1">
      <alignment horizontal="center"/>
    </xf>
    <xf numFmtId="44" fontId="5" fillId="0" borderId="0" xfId="0" applyNumberFormat="1" applyFont="1" applyAlignment="1" applyProtection="1">
      <alignment horizontal="left"/>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0" xfId="0" applyFont="1" applyBorder="1" applyAlignment="1" applyProtection="1">
      <alignment horizontal="left"/>
    </xf>
    <xf numFmtId="0" fontId="5" fillId="0" borderId="0" xfId="0" applyFont="1" applyBorder="1" applyAlignment="1" applyProtection="1">
      <alignment horizontal="left" vertical="center" wrapText="1"/>
    </xf>
    <xf numFmtId="165" fontId="5" fillId="0" borderId="0" xfId="0" applyNumberFormat="1" applyFont="1" applyBorder="1" applyAlignment="1" applyProtection="1">
      <alignment horizontal="center" vertical="center"/>
      <protection locked="0"/>
    </xf>
    <xf numFmtId="0" fontId="6" fillId="8" borderId="2" xfId="0" applyFont="1" applyFill="1" applyBorder="1" applyAlignment="1" applyProtection="1">
      <alignment horizontal="left" vertical="center"/>
    </xf>
    <xf numFmtId="0" fontId="5" fillId="8" borderId="3" xfId="0" applyFont="1" applyFill="1" applyBorder="1" applyAlignment="1" applyProtection="1">
      <alignment horizontal="center" vertical="center"/>
    </xf>
    <xf numFmtId="0" fontId="5" fillId="8" borderId="4" xfId="0" applyFont="1" applyFill="1" applyBorder="1" applyAlignment="1" applyProtection="1">
      <alignment horizontal="center" vertical="center"/>
    </xf>
    <xf numFmtId="0" fontId="5" fillId="0" borderId="0" xfId="0" applyFont="1" applyBorder="1" applyAlignment="1" applyProtection="1">
      <alignment horizontal="left" vertical="center"/>
    </xf>
    <xf numFmtId="165" fontId="5" fillId="0" borderId="21" xfId="0" applyNumberFormat="1" applyFont="1" applyBorder="1" applyAlignment="1" applyProtection="1">
      <alignment horizontal="center" vertical="center"/>
      <protection locked="0"/>
    </xf>
    <xf numFmtId="0" fontId="5" fillId="0" borderId="3" xfId="0" applyFont="1" applyBorder="1" applyAlignment="1" applyProtection="1">
      <alignment horizontal="center"/>
    </xf>
    <xf numFmtId="165" fontId="5" fillId="0" borderId="3" xfId="0" applyNumberFormat="1" applyFont="1" applyBorder="1" applyAlignment="1" applyProtection="1">
      <alignment horizontal="center"/>
    </xf>
    <xf numFmtId="44" fontId="5" fillId="0" borderId="3" xfId="0" applyNumberFormat="1" applyFont="1" applyBorder="1" applyAlignment="1" applyProtection="1">
      <alignment horizontal="left"/>
    </xf>
    <xf numFmtId="0" fontId="5" fillId="0" borderId="3" xfId="0" applyFont="1" applyBorder="1" applyAlignment="1" applyProtection="1">
      <alignment horizontal="left"/>
    </xf>
    <xf numFmtId="0" fontId="10" fillId="6" borderId="2" xfId="0" applyFont="1" applyFill="1" applyBorder="1" applyAlignment="1" applyProtection="1">
      <alignment horizontal="center"/>
    </xf>
    <xf numFmtId="165" fontId="5" fillId="6" borderId="3" xfId="0" applyNumberFormat="1" applyFont="1" applyFill="1" applyBorder="1" applyAlignment="1" applyProtection="1">
      <alignment horizontal="center"/>
    </xf>
    <xf numFmtId="0" fontId="5" fillId="0" borderId="2" xfId="0" applyFont="1" applyFill="1" applyBorder="1" applyAlignment="1" applyProtection="1">
      <alignment horizontal="center"/>
      <protection locked="0"/>
    </xf>
    <xf numFmtId="0" fontId="5" fillId="0" borderId="3" xfId="0" applyFont="1" applyFill="1" applyBorder="1" applyAlignment="1" applyProtection="1">
      <alignment horizontal="left"/>
      <protection locked="0"/>
    </xf>
    <xf numFmtId="165" fontId="12" fillId="0" borderId="3" xfId="0" applyNumberFormat="1" applyFont="1" applyFill="1" applyBorder="1" applyAlignment="1">
      <alignment horizontal="center"/>
    </xf>
    <xf numFmtId="0" fontId="12" fillId="0" borderId="3" xfId="0" applyFont="1" applyFill="1" applyBorder="1" applyAlignment="1">
      <alignment horizontal="center"/>
    </xf>
    <xf numFmtId="0" fontId="5" fillId="0" borderId="8" xfId="0" applyFont="1" applyBorder="1" applyAlignment="1" applyProtection="1">
      <alignment horizontal="left" vertical="center"/>
    </xf>
    <xf numFmtId="165"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xf>
    <xf numFmtId="44" fontId="5" fillId="0" borderId="9" xfId="0" applyNumberFormat="1" applyFont="1" applyBorder="1" applyAlignment="1" applyProtection="1">
      <alignment horizontal="left"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44" fontId="5" fillId="0" borderId="9" xfId="0" applyNumberFormat="1" applyFont="1" applyBorder="1" applyAlignment="1" applyProtection="1">
      <alignment horizontal="left" vertical="center"/>
      <protection locked="0"/>
    </xf>
    <xf numFmtId="0" fontId="13" fillId="0" borderId="8" xfId="0" applyFont="1" applyBorder="1" applyAlignment="1" applyProtection="1">
      <alignment horizontal="right" vertical="center"/>
    </xf>
    <xf numFmtId="165" fontId="5" fillId="0" borderId="0" xfId="0" applyNumberFormat="1" applyFont="1" applyBorder="1" applyAlignment="1" applyProtection="1">
      <alignment horizontal="left" vertical="center"/>
      <protection locked="0"/>
    </xf>
    <xf numFmtId="0" fontId="13" fillId="0" borderId="0" xfId="0" applyFont="1" applyBorder="1" applyAlignment="1" applyProtection="1">
      <alignment horizontal="right" vertical="center"/>
    </xf>
    <xf numFmtId="0" fontId="5" fillId="0" borderId="22" xfId="0" applyFont="1" applyBorder="1" applyAlignment="1" applyProtection="1">
      <alignment horizontal="center"/>
    </xf>
    <xf numFmtId="165" fontId="5" fillId="0" borderId="22" xfId="0" applyNumberFormat="1" applyFont="1" applyBorder="1" applyAlignment="1" applyProtection="1">
      <alignment horizontal="center"/>
    </xf>
    <xf numFmtId="0" fontId="5" fillId="0" borderId="0" xfId="0" applyFont="1" applyAlignment="1">
      <alignment horizontal="center"/>
    </xf>
    <xf numFmtId="0" fontId="14" fillId="8" borderId="5" xfId="0" applyFont="1" applyFill="1" applyBorder="1" applyAlignment="1">
      <alignment horizontal="center" vertical="center" wrapText="1"/>
    </xf>
    <xf numFmtId="165" fontId="14" fillId="8" borderId="5" xfId="0" applyNumberFormat="1" applyFont="1" applyFill="1" applyBorder="1" applyAlignment="1">
      <alignment horizontal="center" vertical="center" wrapText="1"/>
    </xf>
    <xf numFmtId="0" fontId="5" fillId="0" borderId="0" xfId="0" applyFont="1"/>
    <xf numFmtId="49" fontId="8" fillId="8" borderId="2" xfId="0" applyNumberFormat="1" applyFont="1" applyFill="1" applyBorder="1" applyProtection="1"/>
    <xf numFmtId="0" fontId="5" fillId="8" borderId="3" xfId="0" applyNumberFormat="1" applyFont="1" applyFill="1" applyBorder="1" applyProtection="1"/>
    <xf numFmtId="164" fontId="5" fillId="2" borderId="3" xfId="0" applyNumberFormat="1" applyFont="1" applyFill="1" applyBorder="1" applyAlignment="1" applyProtection="1">
      <alignment horizontal="center"/>
      <protection locked="0"/>
    </xf>
    <xf numFmtId="0" fontId="5" fillId="2" borderId="4" xfId="0" applyNumberFormat="1" applyFont="1" applyFill="1" applyBorder="1" applyProtection="1">
      <protection locked="0"/>
    </xf>
    <xf numFmtId="164" fontId="5" fillId="5" borderId="5" xfId="0" applyNumberFormat="1" applyFont="1" applyFill="1" applyBorder="1" applyAlignment="1" applyProtection="1">
      <alignment horizontal="center"/>
    </xf>
    <xf numFmtId="0" fontId="5" fillId="5" borderId="7" xfId="0" applyNumberFormat="1" applyFont="1" applyFill="1" applyBorder="1" applyAlignment="1" applyProtection="1">
      <alignment horizontal="left"/>
    </xf>
    <xf numFmtId="0" fontId="5" fillId="5" borderId="8" xfId="0" applyFont="1" applyFill="1" applyBorder="1" applyAlignment="1" applyProtection="1">
      <alignment horizontal="center"/>
    </xf>
    <xf numFmtId="44" fontId="5" fillId="5" borderId="9" xfId="0" applyNumberFormat="1" applyFont="1" applyFill="1" applyBorder="1" applyProtection="1"/>
    <xf numFmtId="0" fontId="5" fillId="5" borderId="8" xfId="0" applyNumberFormat="1" applyFont="1" applyFill="1" applyBorder="1" applyAlignment="1" applyProtection="1">
      <alignment horizontal="center"/>
    </xf>
    <xf numFmtId="0" fontId="5" fillId="5" borderId="10" xfId="0" applyNumberFormat="1" applyFont="1" applyFill="1" applyBorder="1" applyAlignment="1" applyProtection="1">
      <alignment horizontal="center"/>
    </xf>
    <xf numFmtId="44" fontId="5" fillId="5" borderId="12" xfId="0" applyNumberFormat="1" applyFont="1" applyFill="1" applyBorder="1" applyProtection="1"/>
    <xf numFmtId="0" fontId="5" fillId="8" borderId="10" xfId="0" applyNumberFormat="1" applyFont="1" applyFill="1" applyBorder="1" applyProtection="1"/>
    <xf numFmtId="0" fontId="5" fillId="8" borderId="11" xfId="0" applyNumberFormat="1" applyFont="1" applyFill="1" applyBorder="1" applyAlignment="1" applyProtection="1">
      <alignment horizontal="center"/>
    </xf>
    <xf numFmtId="0" fontId="5" fillId="8" borderId="12" xfId="0" applyNumberFormat="1" applyFont="1" applyFill="1" applyBorder="1" applyAlignment="1" applyProtection="1">
      <alignment horizontal="center"/>
    </xf>
    <xf numFmtId="0" fontId="5" fillId="6" borderId="2" xfId="0" applyNumberFormat="1" applyFont="1" applyFill="1" applyBorder="1" applyProtection="1"/>
    <xf numFmtId="0" fontId="5" fillId="6" borderId="3" xfId="0" applyNumberFormat="1" applyFont="1" applyFill="1" applyBorder="1" applyAlignment="1" applyProtection="1">
      <alignment horizontal="right"/>
    </xf>
    <xf numFmtId="0" fontId="5" fillId="2" borderId="3" xfId="0" applyFont="1" applyFill="1" applyBorder="1" applyAlignment="1" applyProtection="1">
      <alignment horizontal="center"/>
      <protection locked="0"/>
    </xf>
    <xf numFmtId="44" fontId="5" fillId="6" borderId="3" xfId="0" applyNumberFormat="1" applyFont="1" applyFill="1" applyBorder="1" applyProtection="1"/>
    <xf numFmtId="44" fontId="5" fillId="6" borderId="4" xfId="0" applyNumberFormat="1" applyFont="1" applyFill="1" applyBorder="1" applyProtection="1"/>
    <xf numFmtId="0" fontId="5" fillId="5" borderId="2" xfId="0" applyNumberFormat="1" applyFont="1" applyFill="1" applyBorder="1" applyAlignment="1" applyProtection="1">
      <alignment horizontal="right"/>
    </xf>
    <xf numFmtId="0" fontId="5" fillId="5" borderId="3" xfId="0" applyNumberFormat="1" applyFont="1" applyFill="1" applyBorder="1" applyAlignment="1" applyProtection="1">
      <alignment horizontal="right"/>
    </xf>
    <xf numFmtId="0" fontId="5" fillId="2" borderId="3" xfId="0" applyNumberFormat="1" applyFont="1" applyFill="1" applyBorder="1" applyAlignment="1" applyProtection="1">
      <alignment horizontal="center"/>
      <protection locked="0"/>
    </xf>
    <xf numFmtId="0" fontId="5" fillId="5" borderId="3" xfId="0" applyFont="1" applyFill="1" applyBorder="1" applyAlignment="1" applyProtection="1">
      <alignment horizontal="right"/>
    </xf>
    <xf numFmtId="2" fontId="5" fillId="5" borderId="4" xfId="0" applyNumberFormat="1" applyFont="1" applyFill="1" applyBorder="1" applyAlignment="1" applyProtection="1">
      <alignment horizontal="center"/>
    </xf>
    <xf numFmtId="0" fontId="5" fillId="5" borderId="2" xfId="0" applyFont="1" applyFill="1" applyBorder="1" applyProtection="1"/>
    <xf numFmtId="0" fontId="5" fillId="5" borderId="3" xfId="0" applyFont="1" applyFill="1" applyBorder="1" applyProtection="1"/>
    <xf numFmtId="0" fontId="5" fillId="5" borderId="4" xfId="0" applyFont="1" applyFill="1" applyBorder="1" applyProtection="1"/>
    <xf numFmtId="0" fontId="5" fillId="5" borderId="2" xfId="0" applyNumberFormat="1" applyFont="1" applyFill="1" applyBorder="1" applyProtection="1"/>
    <xf numFmtId="0" fontId="15" fillId="0" borderId="0" xfId="0" applyFont="1" applyAlignment="1" applyProtection="1">
      <alignment vertical="center"/>
    </xf>
    <xf numFmtId="164" fontId="5" fillId="0" borderId="0" xfId="0" applyNumberFormat="1" applyFont="1" applyAlignment="1" applyProtection="1">
      <alignment horizontal="center"/>
    </xf>
    <xf numFmtId="0" fontId="5" fillId="0" borderId="0" xfId="0" applyNumberFormat="1" applyFont="1" applyAlignment="1" applyProtection="1">
      <alignment horizontal="center"/>
    </xf>
    <xf numFmtId="1" fontId="5" fillId="0" borderId="0" xfId="0" applyNumberFormat="1" applyFont="1" applyAlignment="1" applyProtection="1">
      <alignment horizontal="center"/>
    </xf>
    <xf numFmtId="49" fontId="5" fillId="0" borderId="0" xfId="0" applyNumberFormat="1" applyFont="1" applyAlignment="1" applyProtection="1">
      <alignment horizontal="center"/>
    </xf>
    <xf numFmtId="44" fontId="5" fillId="0" borderId="0" xfId="0" applyNumberFormat="1" applyFont="1" applyAlignment="1" applyProtection="1">
      <alignment horizontal="left" vertical="top"/>
    </xf>
    <xf numFmtId="44" fontId="5" fillId="0" borderId="0" xfId="0" applyNumberFormat="1" applyFont="1" applyAlignment="1" applyProtection="1">
      <alignment horizontal="center"/>
    </xf>
    <xf numFmtId="0" fontId="5" fillId="0" borderId="0" xfId="0" applyFont="1" applyAlignment="1" applyProtection="1">
      <alignment horizontal="right"/>
    </xf>
    <xf numFmtId="44" fontId="14" fillId="8" borderId="5" xfId="0" applyNumberFormat="1" applyFont="1" applyFill="1" applyBorder="1" applyAlignment="1">
      <alignment horizontal="center" vertical="center" wrapText="1"/>
    </xf>
    <xf numFmtId="0" fontId="14" fillId="8" borderId="5" xfId="0" applyNumberFormat="1" applyFont="1" applyFill="1" applyBorder="1" applyAlignment="1">
      <alignment horizontal="center" vertical="center" wrapText="1"/>
    </xf>
    <xf numFmtId="1" fontId="14" fillId="8" borderId="5" xfId="0" applyNumberFormat="1" applyFont="1" applyFill="1" applyBorder="1" applyAlignment="1">
      <alignment horizontal="center" vertical="center" wrapText="1"/>
    </xf>
    <xf numFmtId="49" fontId="14" fillId="8" borderId="5" xfId="0" applyNumberFormat="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5" xfId="0" applyFont="1" applyFill="1" applyBorder="1" applyAlignment="1" applyProtection="1">
      <alignment horizontal="center" vertical="center" wrapText="1"/>
    </xf>
    <xf numFmtId="44" fontId="14" fillId="8" borderId="5" xfId="0" applyNumberFormat="1" applyFont="1" applyFill="1" applyBorder="1" applyAlignment="1" applyProtection="1">
      <alignment horizontal="center" vertical="center" wrapText="1"/>
    </xf>
    <xf numFmtId="44" fontId="14" fillId="8" borderId="18" xfId="0" applyNumberFormat="1" applyFont="1" applyFill="1" applyBorder="1" applyAlignment="1" applyProtection="1">
      <alignment horizontal="center" vertical="center" wrapText="1"/>
    </xf>
    <xf numFmtId="0" fontId="16" fillId="0" borderId="0" xfId="0" applyFont="1" applyAlignment="1" applyProtection="1">
      <alignment horizontal="center" vertical="top" wrapText="1"/>
    </xf>
    <xf numFmtId="0" fontId="16" fillId="0" borderId="0" xfId="0" applyFont="1" applyAlignment="1" applyProtection="1">
      <alignment horizontal="right" vertical="top" wrapText="1"/>
    </xf>
    <xf numFmtId="0" fontId="16" fillId="0" borderId="0" xfId="0" applyFont="1" applyAlignment="1" applyProtection="1">
      <alignment horizontal="left" vertical="top" wrapText="1"/>
    </xf>
    <xf numFmtId="0" fontId="5" fillId="0" borderId="6" xfId="0" applyNumberFormat="1" applyFont="1" applyBorder="1" applyAlignment="1" applyProtection="1">
      <alignment horizontal="center"/>
      <protection locked="0"/>
    </xf>
    <xf numFmtId="167" fontId="12" fillId="0" borderId="6" xfId="0" applyNumberFormat="1" applyFont="1" applyBorder="1" applyAlignment="1">
      <alignment horizontal="center"/>
    </xf>
    <xf numFmtId="0" fontId="5" fillId="0" borderId="16" xfId="0" applyFont="1" applyBorder="1" applyAlignment="1" applyProtection="1">
      <alignment horizontal="left"/>
      <protection locked="0"/>
    </xf>
    <xf numFmtId="0" fontId="5" fillId="0" borderId="6" xfId="0" applyFont="1" applyBorder="1" applyAlignment="1" applyProtection="1">
      <alignment horizontal="left"/>
      <protection locked="0"/>
    </xf>
    <xf numFmtId="0" fontId="12" fillId="0" borderId="16" xfId="0" applyNumberFormat="1" applyFont="1" applyBorder="1" applyAlignment="1">
      <alignment horizontal="left"/>
    </xf>
    <xf numFmtId="44" fontId="12" fillId="0" borderId="6" xfId="0" applyNumberFormat="1" applyFont="1" applyBorder="1" applyAlignment="1">
      <alignment horizontal="center"/>
    </xf>
    <xf numFmtId="167" fontId="5" fillId="0" borderId="16" xfId="0" applyNumberFormat="1" applyFont="1" applyBorder="1" applyAlignment="1" applyProtection="1">
      <alignment horizontal="center"/>
    </xf>
    <xf numFmtId="168" fontId="5" fillId="0" borderId="6" xfId="0" applyNumberFormat="1" applyFont="1" applyBorder="1" applyAlignment="1" applyProtection="1">
      <alignment horizontal="center"/>
    </xf>
    <xf numFmtId="168" fontId="5" fillId="0" borderId="20" xfId="0" applyNumberFormat="1" applyFont="1" applyBorder="1" applyAlignment="1" applyProtection="1">
      <alignment horizontal="center"/>
    </xf>
    <xf numFmtId="0" fontId="5" fillId="0" borderId="0" xfId="0" applyFont="1" applyAlignment="1" applyProtection="1">
      <alignment horizontal="center"/>
      <protection locked="0"/>
    </xf>
    <xf numFmtId="0" fontId="5" fillId="0" borderId="0" xfId="0" applyFont="1" applyAlignment="1">
      <alignment horizontal="right"/>
    </xf>
    <xf numFmtId="0" fontId="5" fillId="0" borderId="0" xfId="0" applyFont="1" applyAlignment="1">
      <alignment horizontal="left"/>
    </xf>
    <xf numFmtId="0" fontId="5" fillId="0" borderId="16" xfId="0" applyNumberFormat="1" applyFont="1" applyBorder="1" applyAlignment="1" applyProtection="1">
      <alignment horizontal="center"/>
      <protection locked="0"/>
    </xf>
    <xf numFmtId="167" fontId="12" fillId="0" borderId="16" xfId="0" applyNumberFormat="1" applyFont="1" applyBorder="1" applyAlignment="1">
      <alignment horizontal="center"/>
    </xf>
    <xf numFmtId="0" fontId="5" fillId="0" borderId="16" xfId="0" applyFont="1" applyBorder="1" applyAlignment="1" applyProtection="1">
      <alignment horizontal="center"/>
      <protection locked="0"/>
    </xf>
    <xf numFmtId="0" fontId="5" fillId="0" borderId="17" xfId="0" applyFont="1" applyBorder="1" applyAlignment="1" applyProtection="1">
      <alignment horizontal="left"/>
      <protection locked="0"/>
    </xf>
    <xf numFmtId="0" fontId="5" fillId="0" borderId="17" xfId="0" applyNumberFormat="1" applyFont="1" applyBorder="1" applyAlignment="1" applyProtection="1">
      <alignment horizontal="left"/>
      <protection locked="0"/>
    </xf>
    <xf numFmtId="0" fontId="5" fillId="0" borderId="15" xfId="0" applyNumberFormat="1" applyFont="1" applyBorder="1" applyAlignment="1" applyProtection="1">
      <alignment horizontal="center"/>
    </xf>
    <xf numFmtId="0" fontId="5" fillId="0" borderId="16" xfId="0" applyFont="1" applyBorder="1" applyAlignment="1" applyProtection="1">
      <alignment horizontal="center"/>
    </xf>
    <xf numFmtId="165"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0" fontId="5" fillId="0" borderId="0" xfId="0" applyNumberFormat="1" applyFont="1" applyAlignment="1" applyProtection="1">
      <alignment horizontal="center"/>
      <protection locked="0"/>
    </xf>
    <xf numFmtId="167" fontId="5" fillId="0" borderId="0" xfId="0" applyNumberFormat="1" applyFont="1" applyAlignment="1">
      <alignment horizontal="center"/>
    </xf>
    <xf numFmtId="0" fontId="5" fillId="0" borderId="0" xfId="0" applyFont="1" applyAlignment="1" applyProtection="1">
      <alignment horizontal="left"/>
      <protection locked="0"/>
    </xf>
    <xf numFmtId="49" fontId="5" fillId="0" borderId="0" xfId="0" applyNumberFormat="1" applyFont="1" applyAlignment="1" applyProtection="1">
      <alignment horizontal="center"/>
      <protection locked="0"/>
    </xf>
    <xf numFmtId="44" fontId="5" fillId="0" borderId="0" xfId="0" applyNumberFormat="1" applyFont="1" applyAlignment="1" applyProtection="1">
      <alignment horizontal="left" vertical="top"/>
      <protection locked="0"/>
    </xf>
    <xf numFmtId="44" fontId="5" fillId="0" borderId="0" xfId="0" applyNumberFormat="1" applyFont="1" applyAlignment="1">
      <alignment horizontal="center"/>
    </xf>
    <xf numFmtId="167" fontId="5" fillId="0" borderId="0" xfId="0" applyNumberFormat="1" applyFont="1" applyAlignment="1" applyProtection="1">
      <alignment horizontal="center"/>
    </xf>
    <xf numFmtId="0" fontId="5" fillId="0" borderId="6" xfId="0" applyFont="1" applyBorder="1" applyAlignment="1" applyProtection="1">
      <alignment horizontal="left" vertical="center" wrapText="1"/>
    </xf>
    <xf numFmtId="0" fontId="5" fillId="4" borderId="0" xfId="0" applyFont="1" applyFill="1" applyProtection="1"/>
    <xf numFmtId="0" fontId="5" fillId="0" borderId="0" xfId="0" applyFont="1" applyProtection="1"/>
    <xf numFmtId="0" fontId="5" fillId="8" borderId="3" xfId="0" applyFont="1" applyFill="1" applyBorder="1" applyProtection="1"/>
    <xf numFmtId="0" fontId="5" fillId="8" borderId="3" xfId="0" applyFont="1" applyFill="1" applyBorder="1" applyAlignment="1" applyProtection="1">
      <alignment horizontal="center"/>
    </xf>
    <xf numFmtId="0" fontId="5" fillId="8" borderId="4" xfId="0" applyFont="1" applyFill="1" applyBorder="1" applyProtection="1"/>
    <xf numFmtId="0" fontId="5" fillId="6" borderId="8" xfId="0" applyFont="1" applyFill="1" applyBorder="1" applyProtection="1"/>
    <xf numFmtId="0" fontId="5" fillId="6" borderId="0" xfId="0" applyFont="1" applyFill="1" applyBorder="1" applyProtection="1"/>
    <xf numFmtId="0" fontId="5" fillId="7" borderId="0" xfId="0" applyFont="1" applyFill="1" applyBorder="1" applyAlignment="1" applyProtection="1">
      <alignment horizontal="center"/>
      <protection locked="0"/>
    </xf>
    <xf numFmtId="0" fontId="5" fillId="6" borderId="0" xfId="0" applyFont="1" applyFill="1" applyBorder="1" applyAlignment="1" applyProtection="1">
      <alignment horizontal="center"/>
    </xf>
    <xf numFmtId="0" fontId="5" fillId="8" borderId="2" xfId="0" applyFont="1" applyFill="1" applyBorder="1" applyProtection="1"/>
    <xf numFmtId="0" fontId="8" fillId="8" borderId="3" xfId="0" applyFont="1" applyFill="1" applyBorder="1" applyAlignment="1" applyProtection="1">
      <alignment horizontal="center"/>
    </xf>
    <xf numFmtId="164" fontId="5" fillId="0" borderId="0" xfId="0" applyNumberFormat="1" applyFont="1" applyProtection="1"/>
    <xf numFmtId="1" fontId="5" fillId="0" borderId="0" xfId="0" applyNumberFormat="1" applyFont="1" applyProtection="1"/>
    <xf numFmtId="49" fontId="5" fillId="0" borderId="0" xfId="0" applyNumberFormat="1" applyFont="1" applyProtection="1"/>
    <xf numFmtId="0" fontId="5" fillId="6" borderId="5" xfId="0" applyFont="1" applyFill="1" applyBorder="1" applyProtection="1"/>
    <xf numFmtId="0" fontId="5" fillId="6" borderId="6" xfId="0" applyFont="1" applyFill="1" applyBorder="1" applyProtection="1"/>
    <xf numFmtId="0" fontId="5" fillId="7" borderId="6" xfId="0" applyFont="1" applyFill="1" applyBorder="1" applyProtection="1">
      <protection locked="0"/>
    </xf>
    <xf numFmtId="164" fontId="5" fillId="7" borderId="7" xfId="0" applyNumberFormat="1" applyFont="1" applyFill="1" applyBorder="1" applyAlignment="1" applyProtection="1">
      <alignment horizontal="center"/>
      <protection locked="0"/>
    </xf>
    <xf numFmtId="1" fontId="5" fillId="7" borderId="0" xfId="0" applyNumberFormat="1" applyFont="1" applyFill="1" applyBorder="1" applyAlignment="1" applyProtection="1">
      <alignment horizontal="center"/>
      <protection locked="0"/>
    </xf>
    <xf numFmtId="49" fontId="5" fillId="7" borderId="9" xfId="0" applyNumberFormat="1" applyFont="1" applyFill="1" applyBorder="1" applyAlignment="1" applyProtection="1">
      <alignment horizontal="center"/>
      <protection locked="0"/>
    </xf>
    <xf numFmtId="0" fontId="5" fillId="7" borderId="0" xfId="0" applyFont="1" applyFill="1" applyBorder="1" applyProtection="1">
      <protection locked="0"/>
    </xf>
    <xf numFmtId="1" fontId="5" fillId="7" borderId="9" xfId="0" applyNumberFormat="1" applyFont="1" applyFill="1" applyBorder="1" applyAlignment="1" applyProtection="1">
      <alignment horizontal="center"/>
      <protection locked="0"/>
    </xf>
    <xf numFmtId="0" fontId="5" fillId="6" borderId="10" xfId="0" applyFont="1" applyFill="1" applyBorder="1" applyProtection="1"/>
    <xf numFmtId="0" fontId="5" fillId="6" borderId="11" xfId="0" applyFont="1" applyFill="1" applyBorder="1" applyProtection="1"/>
    <xf numFmtId="10" fontId="8" fillId="6" borderId="12" xfId="2" applyNumberFormat="1" applyFont="1" applyFill="1" applyBorder="1" applyAlignment="1" applyProtection="1">
      <alignment horizontal="center"/>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1" fontId="5" fillId="0" borderId="0" xfId="0" applyNumberFormat="1" applyFont="1" applyAlignment="1" applyProtection="1">
      <alignment horizontal="center" vertical="center" wrapText="1"/>
    </xf>
    <xf numFmtId="0" fontId="5" fillId="0" borderId="0" xfId="0" applyFont="1" applyAlignment="1" applyProtection="1">
      <alignment horizontal="center" vertical="center" wrapText="1"/>
    </xf>
    <xf numFmtId="10" fontId="5" fillId="2" borderId="6" xfId="0" applyNumberFormat="1" applyFont="1" applyFill="1" applyBorder="1" applyAlignment="1" applyProtection="1">
      <alignment horizontal="center"/>
      <protection locked="0"/>
    </xf>
    <xf numFmtId="10" fontId="5" fillId="2" borderId="0" xfId="0" applyNumberFormat="1" applyFont="1" applyFill="1" applyBorder="1" applyAlignment="1" applyProtection="1">
      <alignment horizontal="center"/>
      <protection locked="0"/>
    </xf>
    <xf numFmtId="10" fontId="5" fillId="2" borderId="11" xfId="0" applyNumberFormat="1" applyFont="1" applyFill="1" applyBorder="1" applyAlignment="1" applyProtection="1">
      <alignment horizontal="center"/>
      <protection locked="0"/>
    </xf>
    <xf numFmtId="0" fontId="5" fillId="0" borderId="0" xfId="0" applyNumberFormat="1" applyFont="1" applyProtection="1"/>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0" borderId="0" xfId="0" applyFont="1" applyAlignment="1" applyProtection="1">
      <alignment vertical="center"/>
    </xf>
    <xf numFmtId="49" fontId="5" fillId="2" borderId="1" xfId="0" applyNumberFormat="1" applyFont="1" applyFill="1" applyBorder="1" applyAlignment="1" applyProtection="1">
      <alignment horizontal="center" vertical="center"/>
      <protection locked="0"/>
    </xf>
    <xf numFmtId="49" fontId="5" fillId="6" borderId="5" xfId="0" applyNumberFormat="1" applyFont="1" applyFill="1" applyBorder="1" applyProtection="1"/>
    <xf numFmtId="0" fontId="5" fillId="6" borderId="6" xfId="0" applyFont="1" applyFill="1" applyBorder="1" applyAlignment="1" applyProtection="1">
      <alignment horizontal="right"/>
    </xf>
    <xf numFmtId="1" fontId="5" fillId="6" borderId="18" xfId="0" applyNumberFormat="1" applyFont="1" applyFill="1" applyBorder="1" applyAlignment="1" applyProtection="1">
      <alignment horizontal="center"/>
    </xf>
    <xf numFmtId="49" fontId="5" fillId="6" borderId="8" xfId="0" applyNumberFormat="1" applyFont="1" applyFill="1" applyBorder="1" applyProtection="1"/>
    <xf numFmtId="0" fontId="5" fillId="6" borderId="0" xfId="0" applyFont="1" applyFill="1" applyBorder="1" applyAlignment="1" applyProtection="1">
      <alignment horizontal="right"/>
    </xf>
    <xf numFmtId="9" fontId="5" fillId="6" borderId="19" xfId="2" applyFont="1" applyFill="1" applyBorder="1" applyAlignment="1" applyProtection="1">
      <alignment horizontal="center"/>
    </xf>
    <xf numFmtId="49" fontId="8" fillId="6" borderId="10" xfId="0" applyNumberFormat="1" applyFont="1" applyFill="1" applyBorder="1" applyProtection="1"/>
    <xf numFmtId="0" fontId="8" fillId="6" borderId="11" xfId="0" applyFont="1" applyFill="1" applyBorder="1" applyProtection="1"/>
    <xf numFmtId="0" fontId="8" fillId="6" borderId="11" xfId="0" applyFont="1" applyFill="1" applyBorder="1" applyAlignment="1" applyProtection="1">
      <alignment horizontal="right"/>
    </xf>
    <xf numFmtId="9" fontId="8" fillId="6" borderId="13" xfId="2" applyFont="1" applyFill="1" applyBorder="1" applyAlignment="1" applyProtection="1">
      <alignment horizontal="center"/>
    </xf>
    <xf numFmtId="0" fontId="5" fillId="4" borderId="0" xfId="0" applyFont="1" applyFill="1" applyBorder="1" applyProtection="1"/>
    <xf numFmtId="164" fontId="5" fillId="4" borderId="0" xfId="0" applyNumberFormat="1" applyFont="1" applyFill="1" applyProtection="1"/>
    <xf numFmtId="1" fontId="5" fillId="4" borderId="0" xfId="0" applyNumberFormat="1" applyFont="1" applyFill="1" applyProtection="1"/>
    <xf numFmtId="49" fontId="5" fillId="4" borderId="0" xfId="0" applyNumberFormat="1" applyFont="1" applyFill="1" applyProtection="1"/>
    <xf numFmtId="0" fontId="5" fillId="8" borderId="3" xfId="0" applyFont="1" applyFill="1" applyBorder="1" applyAlignment="1" applyProtection="1">
      <alignment horizontal="left" vertical="center"/>
    </xf>
    <xf numFmtId="164" fontId="5" fillId="8" borderId="3" xfId="0" applyNumberFormat="1" applyFont="1" applyFill="1" applyBorder="1" applyAlignment="1" applyProtection="1">
      <alignment horizontal="left" vertical="center" wrapText="1"/>
    </xf>
    <xf numFmtId="49" fontId="5" fillId="8" borderId="3" xfId="0" applyNumberFormat="1" applyFont="1" applyFill="1" applyBorder="1" applyAlignment="1" applyProtection="1">
      <alignment horizontal="left" vertical="center"/>
    </xf>
    <xf numFmtId="0" fontId="5" fillId="8" borderId="3" xfId="0" applyFont="1" applyFill="1" applyBorder="1" applyAlignment="1" applyProtection="1">
      <alignment horizontal="left" vertical="center" wrapText="1"/>
    </xf>
    <xf numFmtId="0" fontId="5" fillId="8" borderId="4" xfId="0" applyFont="1" applyFill="1" applyBorder="1" applyAlignment="1" applyProtection="1">
      <alignment horizontal="left" vertical="center" wrapText="1"/>
    </xf>
    <xf numFmtId="0" fontId="5" fillId="2" borderId="10" xfId="0" applyFont="1" applyFill="1" applyBorder="1" applyAlignment="1" applyProtection="1">
      <alignment horizontal="right"/>
      <protection locked="0"/>
    </xf>
    <xf numFmtId="0" fontId="5" fillId="2" borderId="11" xfId="0" applyFont="1" applyFill="1" applyBorder="1" applyProtection="1">
      <protection locked="0"/>
    </xf>
    <xf numFmtId="164" fontId="5" fillId="2" borderId="11" xfId="0" applyNumberFormat="1" applyFont="1" applyFill="1" applyBorder="1" applyProtection="1">
      <protection locked="0"/>
    </xf>
    <xf numFmtId="44" fontId="5" fillId="6" borderId="11" xfId="0" applyNumberFormat="1" applyFont="1" applyFill="1" applyBorder="1" applyProtection="1"/>
    <xf numFmtId="0" fontId="5" fillId="2" borderId="11" xfId="0" applyFont="1" applyFill="1" applyBorder="1" applyProtection="1"/>
    <xf numFmtId="0" fontId="5" fillId="2" borderId="12" xfId="0" applyFont="1" applyFill="1" applyBorder="1" applyProtection="1"/>
    <xf numFmtId="0" fontId="5" fillId="2" borderId="2" xfId="0" applyFont="1" applyFill="1" applyBorder="1" applyAlignment="1" applyProtection="1">
      <alignment horizontal="right"/>
      <protection locked="0"/>
    </xf>
    <xf numFmtId="0" fontId="5" fillId="2" borderId="3" xfId="0" applyFont="1" applyFill="1" applyBorder="1" applyProtection="1">
      <protection locked="0"/>
    </xf>
    <xf numFmtId="164" fontId="5" fillId="2" borderId="3" xfId="0" applyNumberFormat="1" applyFont="1" applyFill="1" applyBorder="1" applyProtection="1">
      <protection locked="0"/>
    </xf>
    <xf numFmtId="49" fontId="5" fillId="2" borderId="3" xfId="0" applyNumberFormat="1" applyFont="1" applyFill="1" applyBorder="1" applyProtection="1">
      <protection locked="0"/>
    </xf>
    <xf numFmtId="0" fontId="5" fillId="2" borderId="3" xfId="0" applyFont="1" applyFill="1" applyBorder="1" applyProtection="1"/>
    <xf numFmtId="0" fontId="5" fillId="2" borderId="4" xfId="0" applyFont="1" applyFill="1" applyBorder="1" applyProtection="1"/>
    <xf numFmtId="0" fontId="5" fillId="2" borderId="3" xfId="0" applyNumberFormat="1" applyFont="1" applyFill="1" applyBorder="1" applyProtection="1">
      <protection locked="0"/>
    </xf>
    <xf numFmtId="0" fontId="18" fillId="0" borderId="0" xfId="0" applyFont="1" applyProtection="1"/>
    <xf numFmtId="0" fontId="5" fillId="8" borderId="3"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2" borderId="2" xfId="0" applyFont="1" applyFill="1" applyBorder="1" applyProtection="1">
      <protection locked="0"/>
    </xf>
    <xf numFmtId="44" fontId="5" fillId="2" borderId="3" xfId="0" applyNumberFormat="1" applyFont="1" applyFill="1" applyBorder="1" applyProtection="1">
      <protection locked="0"/>
    </xf>
    <xf numFmtId="44" fontId="5" fillId="2" borderId="4" xfId="0" applyNumberFormat="1" applyFont="1" applyFill="1" applyBorder="1" applyProtection="1">
      <protection locked="0"/>
    </xf>
    <xf numFmtId="44" fontId="5" fillId="0" borderId="0" xfId="0" applyNumberFormat="1" applyFont="1" applyProtection="1"/>
    <xf numFmtId="2" fontId="5" fillId="0" borderId="0" xfId="0" applyNumberFormat="1" applyFont="1" applyProtection="1"/>
    <xf numFmtId="0" fontId="5" fillId="6" borderId="2" xfId="0" applyFont="1" applyFill="1" applyBorder="1" applyProtection="1"/>
    <xf numFmtId="0" fontId="5" fillId="6" borderId="3" xfId="0" applyFont="1" applyFill="1" applyBorder="1" applyProtection="1"/>
    <xf numFmtId="49" fontId="5" fillId="6" borderId="3" xfId="0" applyNumberFormat="1" applyFont="1" applyFill="1" applyBorder="1" applyAlignment="1" applyProtection="1">
      <alignment horizontal="center"/>
    </xf>
    <xf numFmtId="49" fontId="5" fillId="6" borderId="3" xfId="0" applyNumberFormat="1" applyFont="1" applyFill="1" applyBorder="1" applyProtection="1"/>
    <xf numFmtId="49" fontId="5" fillId="6" borderId="4" xfId="0" applyNumberFormat="1" applyFont="1" applyFill="1" applyBorder="1" applyProtection="1"/>
    <xf numFmtId="49" fontId="5" fillId="6" borderId="3" xfId="0" applyNumberFormat="1" applyFont="1" applyFill="1" applyBorder="1" applyProtection="1">
      <protection locked="0"/>
    </xf>
    <xf numFmtId="0" fontId="5" fillId="6" borderId="3" xfId="0" applyFont="1" applyFill="1" applyBorder="1" applyProtection="1">
      <protection locked="0"/>
    </xf>
    <xf numFmtId="49" fontId="5" fillId="6" borderId="4" xfId="0" applyNumberFormat="1" applyFont="1" applyFill="1" applyBorder="1" applyProtection="1">
      <protection locked="0"/>
    </xf>
    <xf numFmtId="0" fontId="5" fillId="6" borderId="5" xfId="0" applyNumberFormat="1" applyFont="1" applyFill="1" applyBorder="1" applyProtection="1"/>
    <xf numFmtId="2" fontId="5" fillId="2" borderId="3" xfId="0" applyNumberFormat="1" applyFont="1" applyFill="1" applyBorder="1" applyAlignment="1" applyProtection="1">
      <alignment horizontal="center"/>
      <protection locked="0"/>
    </xf>
    <xf numFmtId="0" fontId="8" fillId="8" borderId="2" xfId="0" applyNumberFormat="1" applyFont="1" applyFill="1" applyBorder="1" applyProtection="1"/>
    <xf numFmtId="0" fontId="5" fillId="5" borderId="4" xfId="0" applyNumberFormat="1" applyFont="1" applyFill="1" applyBorder="1" applyAlignment="1" applyProtection="1">
      <alignment horizontal="center"/>
    </xf>
    <xf numFmtId="0" fontId="8" fillId="0" borderId="1" xfId="0" applyFont="1" applyBorder="1" applyAlignment="1" applyProtection="1">
      <alignment horizontal="center" vertical="center"/>
    </xf>
    <xf numFmtId="165" fontId="8"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14" fontId="5" fillId="0" borderId="1" xfId="0" applyNumberFormat="1" applyFont="1" applyBorder="1" applyAlignment="1" applyProtection="1">
      <alignment horizontal="left" vertical="center"/>
      <protection locked="0"/>
    </xf>
    <xf numFmtId="44" fontId="14" fillId="8" borderId="0" xfId="0" applyNumberFormat="1" applyFont="1" applyFill="1" applyBorder="1" applyAlignment="1" applyProtection="1">
      <alignment horizontal="center" vertical="center" wrapText="1"/>
    </xf>
    <xf numFmtId="44" fontId="5" fillId="0" borderId="1" xfId="0" applyNumberFormat="1" applyFont="1" applyBorder="1" applyAlignment="1" applyProtection="1">
      <alignment horizontal="center"/>
    </xf>
    <xf numFmtId="0" fontId="5" fillId="6" borderId="18" xfId="0" applyNumberFormat="1" applyFont="1" applyFill="1" applyBorder="1" applyAlignment="1" applyProtection="1">
      <alignment horizontal="center"/>
    </xf>
    <xf numFmtId="0" fontId="5" fillId="8"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protection locked="0"/>
    </xf>
    <xf numFmtId="0" fontId="5" fillId="0" borderId="0" xfId="0" applyFont="1" applyFill="1" applyBorder="1" applyAlignment="1" applyProtection="1">
      <alignment horizontal="left"/>
      <protection locked="0"/>
    </xf>
    <xf numFmtId="165" fontId="12" fillId="0" borderId="0" xfId="0" applyNumberFormat="1" applyFont="1" applyFill="1" applyBorder="1" applyAlignment="1">
      <alignment horizontal="center"/>
    </xf>
    <xf numFmtId="0" fontId="12" fillId="0" borderId="0" xfId="0" applyFont="1" applyFill="1" applyBorder="1" applyAlignment="1">
      <alignment horizontal="center"/>
    </xf>
    <xf numFmtId="0" fontId="5" fillId="0" borderId="5" xfId="0" applyFont="1" applyBorder="1" applyAlignment="1" applyProtection="1">
      <alignment horizontal="left" vertical="center"/>
    </xf>
    <xf numFmtId="165" fontId="5" fillId="0" borderId="6" xfId="0" applyNumberFormat="1" applyFont="1" applyBorder="1" applyAlignment="1" applyProtection="1">
      <alignment horizontal="center" vertical="center"/>
      <protection locked="0"/>
    </xf>
    <xf numFmtId="165" fontId="5" fillId="0" borderId="7" xfId="0" applyNumberFormat="1" applyFont="1" applyBorder="1" applyAlignment="1" applyProtection="1">
      <alignment horizontal="center" vertical="center"/>
      <protection locked="0"/>
    </xf>
    <xf numFmtId="165" fontId="5" fillId="0" borderId="24"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wrapText="1"/>
    </xf>
    <xf numFmtId="165" fontId="5" fillId="0" borderId="11" xfId="0" applyNumberFormat="1" applyFont="1" applyBorder="1" applyAlignment="1" applyProtection="1">
      <alignment horizontal="center" vertical="center"/>
      <protection locked="0"/>
    </xf>
    <xf numFmtId="165" fontId="5" fillId="0" borderId="12" xfId="0" applyNumberFormat="1" applyFont="1" applyBorder="1" applyAlignment="1" applyProtection="1">
      <alignment horizontal="center" vertical="center"/>
      <protection locked="0"/>
    </xf>
    <xf numFmtId="0" fontId="5" fillId="7" borderId="0" xfId="0" applyFont="1" applyFill="1" applyBorder="1" applyProtection="1"/>
    <xf numFmtId="0" fontId="5" fillId="7" borderId="9" xfId="0" applyFont="1" applyFill="1" applyBorder="1" applyProtection="1"/>
    <xf numFmtId="0" fontId="17" fillId="7" borderId="0" xfId="0" applyFont="1" applyFill="1" applyBorder="1" applyProtection="1">
      <protection locked="0"/>
    </xf>
    <xf numFmtId="0" fontId="20" fillId="0" borderId="0" xfId="0" applyFont="1" applyAlignment="1" applyProtection="1">
      <alignment horizontal="left"/>
    </xf>
    <xf numFmtId="49" fontId="5" fillId="8" borderId="7" xfId="0" applyNumberFormat="1" applyFont="1" applyFill="1" applyBorder="1" applyAlignment="1" applyProtection="1">
      <alignment horizontal="center" vertical="center" wrapText="1"/>
    </xf>
    <xf numFmtId="0" fontId="20" fillId="0" borderId="0" xfId="0" applyFont="1" applyAlignment="1" applyProtection="1">
      <alignment horizontal="left" vertical="top"/>
    </xf>
    <xf numFmtId="49" fontId="20" fillId="0" borderId="0" xfId="0" applyNumberFormat="1" applyFont="1" applyAlignment="1">
      <alignment horizontal="left"/>
    </xf>
    <xf numFmtId="0" fontId="21" fillId="8" borderId="2" xfId="0" applyFont="1" applyFill="1" applyBorder="1" applyProtection="1"/>
    <xf numFmtId="0" fontId="5" fillId="0" borderId="0" xfId="0" applyFont="1" applyFill="1" applyProtection="1"/>
    <xf numFmtId="0" fontId="16" fillId="6" borderId="8" xfId="0" applyFont="1" applyFill="1" applyBorder="1" applyProtection="1"/>
    <xf numFmtId="49" fontId="5" fillId="0" borderId="0" xfId="0" applyNumberFormat="1" applyFont="1" applyFill="1" applyProtection="1"/>
    <xf numFmtId="0" fontId="5" fillId="0" borderId="0" xfId="0" applyFont="1" applyFill="1" applyAlignment="1" applyProtection="1">
      <alignment vertical="center"/>
    </xf>
    <xf numFmtId="44" fontId="12" fillId="0" borderId="7" xfId="0" applyNumberFormat="1" applyFont="1" applyBorder="1" applyAlignment="1" applyProtection="1">
      <alignment horizontal="center"/>
    </xf>
    <xf numFmtId="44" fontId="16" fillId="0" borderId="0" xfId="0" applyNumberFormat="1" applyFont="1" applyAlignment="1" applyProtection="1">
      <alignment horizontal="center"/>
    </xf>
    <xf numFmtId="44" fontId="16" fillId="0" borderId="6" xfId="0" applyNumberFormat="1" applyFont="1" applyBorder="1" applyAlignment="1" applyProtection="1">
      <alignment horizontal="center"/>
      <protection locked="0"/>
    </xf>
    <xf numFmtId="44" fontId="16" fillId="0" borderId="0" xfId="0" applyNumberFormat="1" applyFont="1" applyAlignment="1" applyProtection="1">
      <alignment horizontal="center"/>
      <protection locked="0"/>
    </xf>
    <xf numFmtId="44" fontId="16" fillId="0" borderId="5" xfId="0" applyNumberFormat="1" applyFont="1" applyBorder="1" applyAlignment="1" applyProtection="1">
      <alignment horizontal="center"/>
      <protection locked="0"/>
    </xf>
    <xf numFmtId="44" fontId="16" fillId="0" borderId="0" xfId="0" applyNumberFormat="1" applyFont="1" applyAlignment="1">
      <alignment horizontal="center"/>
    </xf>
    <xf numFmtId="0" fontId="5" fillId="0" borderId="0" xfId="0" applyFont="1" applyBorder="1" applyAlignment="1" applyProtection="1">
      <alignment horizontal="center"/>
      <protection locked="0"/>
    </xf>
    <xf numFmtId="0" fontId="5" fillId="0" borderId="0" xfId="0" applyFont="1" applyBorder="1" applyAlignment="1" applyProtection="1">
      <alignment horizontal="left"/>
      <protection locked="0"/>
    </xf>
    <xf numFmtId="0" fontId="5" fillId="0" borderId="22" xfId="0" applyFont="1" applyBorder="1" applyAlignment="1" applyProtection="1">
      <alignment horizontal="center"/>
      <protection locked="0"/>
    </xf>
    <xf numFmtId="44" fontId="5" fillId="0" borderId="22" xfId="0" applyNumberFormat="1" applyFont="1" applyBorder="1" applyAlignment="1" applyProtection="1">
      <alignment horizontal="left"/>
      <protection locked="0"/>
    </xf>
    <xf numFmtId="0" fontId="5" fillId="0" borderId="22" xfId="0" applyFont="1" applyBorder="1" applyAlignment="1" applyProtection="1">
      <alignment horizontal="left"/>
      <protection locked="0"/>
    </xf>
    <xf numFmtId="0" fontId="5" fillId="0" borderId="23" xfId="0" applyFont="1" applyBorder="1" applyAlignment="1" applyProtection="1">
      <alignment horizontal="left"/>
      <protection locked="0"/>
    </xf>
    <xf numFmtId="165" fontId="5" fillId="0" borderId="22" xfId="0" applyNumberFormat="1" applyFont="1" applyBorder="1" applyAlignment="1" applyProtection="1">
      <alignment horizontal="center"/>
      <protection locked="0"/>
    </xf>
    <xf numFmtId="1" fontId="22" fillId="0" borderId="0" xfId="0" applyNumberFormat="1" applyFont="1" applyAlignment="1" applyProtection="1">
      <alignment vertical="top"/>
    </xf>
    <xf numFmtId="0" fontId="22" fillId="0" borderId="0" xfId="0" applyFont="1" applyFill="1" applyAlignment="1" applyProtection="1">
      <alignment vertical="top"/>
    </xf>
    <xf numFmtId="1" fontId="22" fillId="0" borderId="0" xfId="0" applyNumberFormat="1" applyFont="1" applyAlignment="1" applyProtection="1">
      <alignment horizontal="right" vertical="top"/>
    </xf>
    <xf numFmtId="0" fontId="5" fillId="6" borderId="3" xfId="0" applyFont="1" applyFill="1" applyBorder="1" applyAlignment="1" applyProtection="1">
      <alignment horizontal="left"/>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14" fillId="10" borderId="5" xfId="0" applyFont="1" applyFill="1" applyBorder="1" applyAlignment="1">
      <alignment horizontal="center" vertical="center" wrapText="1"/>
    </xf>
    <xf numFmtId="0" fontId="5" fillId="0" borderId="15" xfId="0" applyFont="1" applyBorder="1" applyAlignment="1" applyProtection="1">
      <alignment horizontal="left"/>
      <protection locked="0"/>
    </xf>
    <xf numFmtId="0" fontId="8" fillId="0" borderId="0" xfId="0" applyFont="1" applyProtection="1"/>
    <xf numFmtId="0" fontId="5" fillId="0" borderId="25" xfId="0" applyFont="1" applyBorder="1" applyAlignment="1" applyProtection="1">
      <alignment horizontal="left" vertical="top"/>
      <protection locked="0"/>
    </xf>
    <xf numFmtId="0" fontId="23" fillId="0" borderId="0" xfId="0" applyFont="1" applyAlignment="1" applyProtection="1">
      <alignment horizontal="left" vertical="center"/>
    </xf>
    <xf numFmtId="0" fontId="10" fillId="7" borderId="2" xfId="0" applyFont="1" applyFill="1" applyBorder="1" applyAlignment="1" applyProtection="1">
      <alignment horizontal="left"/>
    </xf>
    <xf numFmtId="0" fontId="10" fillId="7" borderId="3" xfId="0" applyFont="1" applyFill="1" applyBorder="1" applyAlignment="1" applyProtection="1">
      <alignment horizontal="left"/>
    </xf>
    <xf numFmtId="165" fontId="10" fillId="7" borderId="3" xfId="0" applyNumberFormat="1" applyFont="1" applyFill="1" applyBorder="1" applyAlignment="1" applyProtection="1">
      <alignment horizontal="center"/>
    </xf>
    <xf numFmtId="165" fontId="10" fillId="7" borderId="3" xfId="0" applyNumberFormat="1" applyFont="1" applyFill="1" applyBorder="1" applyAlignment="1" applyProtection="1">
      <alignment horizontal="right"/>
    </xf>
    <xf numFmtId="166" fontId="10" fillId="7" borderId="3" xfId="2" applyNumberFormat="1" applyFont="1" applyFill="1" applyBorder="1" applyAlignment="1" applyProtection="1">
      <alignment horizontal="center"/>
    </xf>
    <xf numFmtId="44" fontId="10" fillId="7" borderId="3" xfId="0" applyNumberFormat="1" applyFont="1" applyFill="1" applyBorder="1" applyAlignment="1" applyProtection="1">
      <alignment horizontal="center"/>
    </xf>
    <xf numFmtId="44" fontId="10" fillId="7" borderId="4" xfId="0" applyNumberFormat="1" applyFont="1" applyFill="1" applyBorder="1" applyAlignment="1" applyProtection="1">
      <alignment horizontal="center"/>
    </xf>
    <xf numFmtId="0" fontId="10" fillId="7" borderId="3" xfId="0" applyNumberFormat="1" applyFont="1" applyFill="1" applyBorder="1" applyAlignment="1" applyProtection="1">
      <alignment horizontal="right"/>
    </xf>
    <xf numFmtId="166" fontId="10" fillId="7" borderId="3" xfId="0" applyNumberFormat="1" applyFont="1" applyFill="1" applyBorder="1" applyAlignment="1" applyProtection="1">
      <alignment horizontal="center"/>
    </xf>
    <xf numFmtId="165" fontId="5" fillId="7" borderId="3" xfId="0" applyNumberFormat="1" applyFont="1" applyFill="1" applyBorder="1" applyAlignment="1" applyProtection="1">
      <alignment horizontal="center"/>
    </xf>
    <xf numFmtId="165" fontId="11" fillId="7" borderId="3" xfId="0" applyNumberFormat="1" applyFont="1" applyFill="1" applyBorder="1" applyAlignment="1" applyProtection="1">
      <alignment horizontal="right"/>
    </xf>
    <xf numFmtId="166" fontId="11" fillId="7" borderId="3" xfId="2" applyNumberFormat="1" applyFont="1" applyFill="1" applyBorder="1" applyAlignment="1" applyProtection="1">
      <alignment horizontal="center"/>
    </xf>
    <xf numFmtId="0" fontId="11" fillId="7" borderId="3" xfId="0" applyFont="1" applyFill="1" applyBorder="1" applyAlignment="1" applyProtection="1">
      <alignment horizontal="left"/>
    </xf>
    <xf numFmtId="0" fontId="11" fillId="7" borderId="3" xfId="0" applyNumberFormat="1" applyFont="1" applyFill="1" applyBorder="1" applyAlignment="1" applyProtection="1">
      <alignment horizontal="center"/>
    </xf>
    <xf numFmtId="0" fontId="10" fillId="3" borderId="2" xfId="0" applyFont="1" applyFill="1" applyBorder="1" applyAlignment="1" applyProtection="1">
      <alignment horizontal="center"/>
    </xf>
    <xf numFmtId="0" fontId="11" fillId="3" borderId="3" xfId="0" applyFont="1" applyFill="1" applyBorder="1" applyAlignment="1" applyProtection="1">
      <alignment horizontal="left"/>
    </xf>
    <xf numFmtId="165" fontId="5" fillId="3" borderId="3" xfId="0" applyNumberFormat="1" applyFont="1" applyFill="1" applyBorder="1" applyAlignment="1" applyProtection="1">
      <alignment horizontal="center"/>
    </xf>
    <xf numFmtId="165" fontId="11" fillId="3" borderId="3" xfId="0" applyNumberFormat="1" applyFont="1" applyFill="1" applyBorder="1" applyAlignment="1" applyProtection="1">
      <alignment horizontal="right"/>
    </xf>
    <xf numFmtId="0" fontId="11" fillId="3" borderId="3" xfId="0" applyNumberFormat="1" applyFont="1" applyFill="1" applyBorder="1" applyAlignment="1" applyProtection="1">
      <alignment horizontal="center"/>
    </xf>
    <xf numFmtId="0" fontId="10" fillId="7" borderId="2" xfId="0" applyFont="1" applyFill="1" applyBorder="1" applyAlignment="1" applyProtection="1">
      <alignment horizontal="center"/>
    </xf>
    <xf numFmtId="0" fontId="24" fillId="11" borderId="3" xfId="0" applyFont="1" applyFill="1" applyBorder="1" applyAlignment="1" applyProtection="1">
      <alignment horizontal="center"/>
    </xf>
    <xf numFmtId="0" fontId="24" fillId="11" borderId="4" xfId="0" applyFont="1" applyFill="1" applyBorder="1" applyAlignment="1" applyProtection="1">
      <alignment horizontal="center"/>
    </xf>
    <xf numFmtId="0" fontId="24" fillId="11" borderId="2" xfId="0" applyFont="1" applyFill="1" applyBorder="1" applyAlignment="1" applyProtection="1">
      <alignment horizontal="center"/>
    </xf>
    <xf numFmtId="0" fontId="25" fillId="11" borderId="3" xfId="0" applyFont="1" applyFill="1" applyBorder="1" applyAlignment="1" applyProtection="1">
      <alignment horizontal="left"/>
    </xf>
    <xf numFmtId="165" fontId="26" fillId="11" borderId="3" xfId="0" applyNumberFormat="1" applyFont="1" applyFill="1" applyBorder="1" applyAlignment="1" applyProtection="1">
      <alignment horizontal="center"/>
    </xf>
    <xf numFmtId="165" fontId="24" fillId="11" borderId="3" xfId="0" applyNumberFormat="1" applyFont="1" applyFill="1" applyBorder="1" applyAlignment="1" applyProtection="1">
      <alignment horizontal="right"/>
    </xf>
    <xf numFmtId="166" fontId="24" fillId="11" borderId="3" xfId="0" applyNumberFormat="1" applyFont="1" applyFill="1" applyBorder="1" applyAlignment="1" applyProtection="1">
      <alignment horizontal="center"/>
    </xf>
    <xf numFmtId="0" fontId="24" fillId="11" borderId="3" xfId="0" applyNumberFormat="1" applyFont="1" applyFill="1" applyBorder="1" applyAlignment="1" applyProtection="1">
      <alignment horizontal="center"/>
    </xf>
    <xf numFmtId="165" fontId="25" fillId="11" borderId="3" xfId="0" applyNumberFormat="1" applyFont="1" applyFill="1" applyBorder="1" applyAlignment="1" applyProtection="1">
      <alignment horizontal="right"/>
    </xf>
    <xf numFmtId="0" fontId="25" fillId="11" borderId="3" xfId="0" applyNumberFormat="1" applyFont="1" applyFill="1" applyBorder="1" applyAlignment="1" applyProtection="1">
      <alignment horizontal="center"/>
    </xf>
    <xf numFmtId="0" fontId="5" fillId="3" borderId="2" xfId="0" applyFont="1" applyFill="1" applyBorder="1" applyAlignment="1" applyProtection="1">
      <alignment horizontal="center"/>
    </xf>
    <xf numFmtId="0" fontId="5" fillId="3" borderId="3" xfId="0" applyFont="1" applyFill="1" applyBorder="1" applyAlignment="1" applyProtection="1">
      <alignment horizontal="left"/>
    </xf>
    <xf numFmtId="165" fontId="5" fillId="3" borderId="3" xfId="0" applyNumberFormat="1" applyFont="1" applyFill="1" applyBorder="1" applyAlignment="1" applyProtection="1">
      <alignment horizontal="right"/>
    </xf>
    <xf numFmtId="0" fontId="5" fillId="3" borderId="3" xfId="0" applyNumberFormat="1" applyFont="1" applyFill="1" applyBorder="1" applyAlignment="1" applyProtection="1">
      <alignment horizontal="center"/>
    </xf>
    <xf numFmtId="0" fontId="25" fillId="11" borderId="2" xfId="0" applyFont="1" applyFill="1" applyBorder="1" applyAlignment="1" applyProtection="1">
      <alignment horizontal="left"/>
    </xf>
    <xf numFmtId="166" fontId="24" fillId="6" borderId="3" xfId="2" applyNumberFormat="1" applyFont="1" applyFill="1" applyBorder="1" applyAlignment="1" applyProtection="1">
      <alignment horizontal="center"/>
    </xf>
    <xf numFmtId="0" fontId="24" fillId="6" borderId="3" xfId="0" applyNumberFormat="1" applyFont="1" applyFill="1" applyBorder="1" applyAlignment="1" applyProtection="1">
      <alignment horizontal="center"/>
    </xf>
    <xf numFmtId="165" fontId="25" fillId="6" borderId="3" xfId="0" applyNumberFormat="1" applyFont="1" applyFill="1" applyBorder="1" applyAlignment="1" applyProtection="1">
      <alignment horizontal="right"/>
    </xf>
    <xf numFmtId="0" fontId="5" fillId="11" borderId="1" xfId="0" applyFont="1" applyFill="1" applyBorder="1" applyAlignment="1" applyProtection="1">
      <alignment horizontal="center"/>
      <protection locked="0"/>
    </xf>
    <xf numFmtId="0" fontId="8" fillId="0" borderId="14" xfId="0" applyFont="1" applyBorder="1" applyAlignment="1" applyProtection="1">
      <alignment horizontal="left"/>
      <protection locked="0"/>
    </xf>
    <xf numFmtId="2" fontId="5" fillId="0" borderId="15" xfId="0" applyNumberFormat="1" applyFont="1" applyBorder="1" applyAlignment="1" applyProtection="1">
      <alignment horizontal="center"/>
      <protection locked="0"/>
    </xf>
    <xf numFmtId="0" fontId="8" fillId="0" borderId="12" xfId="0" applyFont="1" applyBorder="1" applyAlignment="1" applyProtection="1">
      <alignment horizontal="left"/>
      <protection locked="0"/>
    </xf>
    <xf numFmtId="2" fontId="5" fillId="0" borderId="16" xfId="0" applyNumberFormat="1" applyFont="1" applyBorder="1" applyAlignment="1" applyProtection="1">
      <alignment horizontal="center"/>
      <protection locked="0"/>
    </xf>
    <xf numFmtId="49" fontId="5" fillId="0" borderId="16" xfId="0" applyNumberFormat="1" applyFont="1" applyBorder="1" applyAlignment="1" applyProtection="1">
      <alignment horizontal="center" wrapText="1"/>
      <protection locked="0"/>
    </xf>
    <xf numFmtId="1" fontId="5" fillId="0" borderId="16" xfId="0" applyNumberFormat="1" applyFont="1" applyBorder="1" applyAlignment="1" applyProtection="1">
      <alignment horizontal="center" wrapText="1"/>
      <protection locked="0"/>
    </xf>
    <xf numFmtId="44" fontId="12" fillId="0" borderId="16" xfId="0" applyNumberFormat="1" applyFont="1" applyBorder="1" applyAlignment="1" applyProtection="1">
      <alignment horizontal="center"/>
    </xf>
    <xf numFmtId="0" fontId="5" fillId="0" borderId="0" xfId="0" applyFont="1" applyFill="1" applyAlignment="1" applyProtection="1">
      <alignment horizontal="left"/>
    </xf>
    <xf numFmtId="44" fontId="5" fillId="0" borderId="0" xfId="0" applyNumberFormat="1" applyFont="1" applyFill="1" applyAlignment="1" applyProtection="1">
      <alignment horizontal="left"/>
    </xf>
    <xf numFmtId="1" fontId="5" fillId="0" borderId="16" xfId="0" applyNumberFormat="1" applyFont="1" applyFill="1" applyBorder="1" applyAlignment="1" applyProtection="1">
      <alignment horizontal="center" wrapText="1"/>
      <protection locked="0"/>
    </xf>
    <xf numFmtId="2" fontId="5" fillId="13" borderId="15" xfId="0" applyNumberFormat="1" applyFont="1" applyFill="1" applyBorder="1" applyAlignment="1" applyProtection="1">
      <alignment horizontal="center"/>
      <protection locked="0"/>
    </xf>
    <xf numFmtId="0" fontId="5" fillId="0" borderId="25" xfId="0" applyFont="1" applyFill="1" applyBorder="1" applyAlignment="1" applyProtection="1">
      <alignment horizontal="left" vertical="top"/>
      <protection locked="0"/>
    </xf>
    <xf numFmtId="2" fontId="5" fillId="12" borderId="15" xfId="0" applyNumberFormat="1" applyFont="1" applyFill="1" applyBorder="1" applyAlignment="1" applyProtection="1">
      <alignment horizontal="center"/>
      <protection locked="0"/>
    </xf>
    <xf numFmtId="2" fontId="5" fillId="0" borderId="16" xfId="0" applyNumberFormat="1" applyFont="1" applyFill="1" applyBorder="1" applyAlignment="1" applyProtection="1">
      <alignment horizontal="center"/>
      <protection locked="0"/>
    </xf>
    <xf numFmtId="167" fontId="12" fillId="0" borderId="6" xfId="0" applyNumberFormat="1" applyFont="1" applyFill="1" applyBorder="1" applyAlignment="1">
      <alignment horizontal="center"/>
    </xf>
    <xf numFmtId="0" fontId="5" fillId="0" borderId="16" xfId="0" applyNumberFormat="1" applyFont="1" applyFill="1" applyBorder="1" applyAlignment="1" applyProtection="1">
      <alignment horizontal="center"/>
      <protection locked="0"/>
    </xf>
    <xf numFmtId="167" fontId="12" fillId="0" borderId="16" xfId="0" applyNumberFormat="1" applyFont="1" applyFill="1" applyBorder="1" applyAlignment="1">
      <alignment horizontal="center"/>
    </xf>
    <xf numFmtId="0" fontId="5" fillId="0" borderId="16" xfId="0" applyFont="1" applyFill="1" applyBorder="1" applyAlignment="1" applyProtection="1">
      <alignment horizontal="center"/>
      <protection locked="0"/>
    </xf>
    <xf numFmtId="0" fontId="5" fillId="0" borderId="16" xfId="0" applyFont="1" applyFill="1" applyBorder="1" applyAlignment="1" applyProtection="1">
      <alignment horizontal="left"/>
      <protection locked="0"/>
    </xf>
    <xf numFmtId="0" fontId="5" fillId="0" borderId="6" xfId="0" applyFont="1" applyFill="1" applyBorder="1" applyAlignment="1" applyProtection="1">
      <alignment horizontal="left"/>
      <protection locked="0"/>
    </xf>
    <xf numFmtId="0" fontId="12" fillId="0" borderId="16" xfId="0" applyNumberFormat="1" applyFont="1" applyFill="1" applyBorder="1" applyAlignment="1">
      <alignment horizontal="left"/>
    </xf>
    <xf numFmtId="2" fontId="5" fillId="0" borderId="15" xfId="0" applyNumberFormat="1" applyFont="1" applyFill="1" applyBorder="1" applyAlignment="1" applyProtection="1">
      <alignment horizontal="center"/>
      <protection locked="0"/>
    </xf>
    <xf numFmtId="0" fontId="8" fillId="0" borderId="12" xfId="0" applyFont="1" applyFill="1" applyBorder="1" applyAlignment="1" applyProtection="1">
      <alignment horizontal="left"/>
      <protection locked="0"/>
    </xf>
    <xf numFmtId="0" fontId="5" fillId="0" borderId="6" xfId="0" applyNumberFormat="1" applyFont="1" applyFill="1" applyBorder="1" applyAlignment="1" applyProtection="1">
      <alignment horizontal="center"/>
      <protection locked="0"/>
    </xf>
    <xf numFmtId="44" fontId="12" fillId="0" borderId="6" xfId="0" applyNumberFormat="1" applyFont="1" applyFill="1" applyBorder="1" applyAlignment="1">
      <alignment horizontal="center"/>
    </xf>
    <xf numFmtId="44" fontId="16" fillId="0" borderId="6" xfId="0" applyNumberFormat="1" applyFont="1" applyFill="1" applyBorder="1" applyAlignment="1" applyProtection="1">
      <alignment horizontal="center"/>
      <protection locked="0"/>
    </xf>
    <xf numFmtId="44" fontId="12" fillId="0" borderId="16" xfId="0" applyNumberFormat="1" applyFont="1" applyFill="1" applyBorder="1" applyAlignment="1" applyProtection="1">
      <alignment horizontal="center"/>
    </xf>
    <xf numFmtId="44" fontId="16" fillId="0" borderId="5" xfId="0" applyNumberFormat="1" applyFont="1" applyFill="1" applyBorder="1" applyAlignment="1" applyProtection="1">
      <alignment horizontal="center"/>
      <protection locked="0"/>
    </xf>
    <xf numFmtId="44" fontId="12" fillId="0" borderId="7" xfId="0" applyNumberFormat="1" applyFont="1" applyFill="1" applyBorder="1" applyAlignment="1" applyProtection="1">
      <alignment horizontal="center"/>
    </xf>
    <xf numFmtId="0" fontId="5" fillId="0" borderId="15" xfId="0" applyFont="1" applyFill="1" applyBorder="1" applyAlignment="1" applyProtection="1">
      <alignment horizontal="left"/>
      <protection locked="0"/>
    </xf>
    <xf numFmtId="49" fontId="18" fillId="8" borderId="2" xfId="0" applyNumberFormat="1" applyFont="1" applyFill="1" applyBorder="1" applyProtection="1"/>
    <xf numFmtId="0" fontId="18" fillId="8" borderId="2" xfId="0" applyNumberFormat="1" applyFont="1" applyFill="1" applyBorder="1" applyProtection="1"/>
    <xf numFmtId="0" fontId="16" fillId="0" borderId="25" xfId="0" applyFont="1" applyFill="1" applyBorder="1" applyAlignment="1" applyProtection="1">
      <alignment horizontal="left" vertical="top"/>
      <protection locked="0"/>
    </xf>
    <xf numFmtId="0" fontId="16" fillId="0" borderId="6" xfId="0" applyNumberFormat="1" applyFont="1" applyFill="1" applyBorder="1" applyAlignment="1" applyProtection="1">
      <alignment horizontal="center"/>
      <protection locked="0"/>
    </xf>
    <xf numFmtId="49" fontId="17" fillId="2" borderId="11" xfId="0" applyNumberFormat="1" applyFont="1" applyFill="1" applyBorder="1" applyProtection="1">
      <protection locked="0"/>
    </xf>
    <xf numFmtId="49" fontId="17" fillId="2" borderId="3" xfId="0" applyNumberFormat="1" applyFont="1" applyFill="1" applyBorder="1" applyProtection="1">
      <protection locked="0"/>
    </xf>
    <xf numFmtId="0" fontId="17" fillId="2" borderId="3" xfId="0" applyNumberFormat="1" applyFont="1" applyFill="1" applyBorder="1" applyProtection="1">
      <protection locked="0"/>
    </xf>
    <xf numFmtId="0" fontId="17" fillId="2" borderId="3" xfId="0" applyFont="1" applyFill="1" applyBorder="1" applyProtection="1">
      <protection locked="0"/>
    </xf>
    <xf numFmtId="2" fontId="5" fillId="5" borderId="5" xfId="0" applyNumberFormat="1" applyFont="1" applyFill="1" applyBorder="1" applyAlignment="1" applyProtection="1">
      <alignment horizontal="center"/>
    </xf>
    <xf numFmtId="49" fontId="5" fillId="0" borderId="0" xfId="0" applyNumberFormat="1" applyFont="1" applyAlignment="1">
      <alignment horizontal="left" vertical="top" wrapText="1"/>
    </xf>
    <xf numFmtId="49" fontId="5" fillId="0" borderId="0" xfId="0" applyNumberFormat="1" applyFont="1" applyAlignment="1" applyProtection="1">
      <alignment horizontal="left" vertical="top" wrapText="1"/>
    </xf>
    <xf numFmtId="49" fontId="7" fillId="9" borderId="0" xfId="0" applyNumberFormat="1" applyFont="1" applyFill="1" applyAlignment="1" applyProtection="1">
      <alignment horizontal="left" vertical="center"/>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44" fontId="10" fillId="7" borderId="3" xfId="0" applyNumberFormat="1" applyFont="1" applyFill="1" applyBorder="1" applyAlignment="1" applyProtection="1">
      <alignment horizontal="center"/>
    </xf>
    <xf numFmtId="44" fontId="10" fillId="7" borderId="4" xfId="0" applyNumberFormat="1" applyFont="1" applyFill="1" applyBorder="1" applyAlignment="1" applyProtection="1">
      <alignment horizontal="center"/>
    </xf>
    <xf numFmtId="44" fontId="11" fillId="7" borderId="3" xfId="0" applyNumberFormat="1" applyFont="1" applyFill="1" applyBorder="1" applyAlignment="1" applyProtection="1">
      <alignment horizontal="center"/>
    </xf>
    <xf numFmtId="44" fontId="11" fillId="7" borderId="4" xfId="0" applyNumberFormat="1" applyFont="1" applyFill="1" applyBorder="1" applyAlignment="1" applyProtection="1">
      <alignment horizontal="center"/>
    </xf>
    <xf numFmtId="44" fontId="12" fillId="0" borderId="0" xfId="0" applyNumberFormat="1" applyFont="1" applyFill="1" applyBorder="1" applyAlignment="1">
      <alignment horizontal="center"/>
    </xf>
    <xf numFmtId="44" fontId="5" fillId="3" borderId="3" xfId="0" applyNumberFormat="1" applyFont="1" applyFill="1" applyBorder="1" applyAlignment="1" applyProtection="1">
      <alignment horizontal="center"/>
    </xf>
    <xf numFmtId="44" fontId="5" fillId="3" borderId="4" xfId="0" applyNumberFormat="1" applyFont="1" applyFill="1" applyBorder="1" applyAlignment="1" applyProtection="1">
      <alignment horizontal="center"/>
    </xf>
    <xf numFmtId="44" fontId="24" fillId="6" borderId="3" xfId="0" applyNumberFormat="1" applyFont="1" applyFill="1" applyBorder="1" applyAlignment="1" applyProtection="1">
      <alignment horizontal="center"/>
    </xf>
    <xf numFmtId="44" fontId="24" fillId="6" borderId="4" xfId="0" applyNumberFormat="1" applyFont="1" applyFill="1" applyBorder="1" applyAlignment="1" applyProtection="1">
      <alignment horizontal="center"/>
    </xf>
    <xf numFmtId="44" fontId="25" fillId="6" borderId="3" xfId="0" applyNumberFormat="1" applyFont="1" applyFill="1" applyBorder="1" applyAlignment="1" applyProtection="1">
      <alignment horizontal="center"/>
    </xf>
    <xf numFmtId="44" fontId="25" fillId="6" borderId="4" xfId="0" applyNumberFormat="1" applyFont="1" applyFill="1" applyBorder="1" applyAlignment="1" applyProtection="1">
      <alignment horizontal="center"/>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9" fillId="8" borderId="4" xfId="0" applyFont="1" applyFill="1" applyBorder="1" applyAlignment="1" applyProtection="1">
      <alignment horizontal="center" vertical="center"/>
    </xf>
    <xf numFmtId="0" fontId="6" fillId="6" borderId="2" xfId="0"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1" fontId="5" fillId="0" borderId="2" xfId="0" applyNumberFormat="1" applyFont="1" applyBorder="1" applyAlignment="1" applyProtection="1">
      <alignment horizontal="center" vertical="center"/>
      <protection locked="0"/>
    </xf>
    <xf numFmtId="1"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165" fontId="5" fillId="0" borderId="2" xfId="0" quotePrefix="1" applyNumberFormat="1" applyFont="1" applyBorder="1" applyAlignment="1" applyProtection="1">
      <alignment horizontal="center" vertical="center"/>
      <protection locked="0"/>
    </xf>
    <xf numFmtId="15" fontId="5" fillId="0" borderId="2" xfId="0" applyNumberFormat="1" applyFont="1" applyBorder="1" applyAlignment="1" applyProtection="1">
      <alignment horizontal="center" vertical="center"/>
      <protection locked="0"/>
    </xf>
    <xf numFmtId="15" fontId="5" fillId="0" borderId="3" xfId="0" applyNumberFormat="1" applyFont="1" applyBorder="1" applyAlignment="1" applyProtection="1">
      <alignment horizontal="center" vertical="center"/>
      <protection locked="0"/>
    </xf>
    <xf numFmtId="15" fontId="5" fillId="0" borderId="4"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8"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44" fontId="24" fillId="11" borderId="3" xfId="0" applyNumberFormat="1" applyFont="1" applyFill="1" applyBorder="1" applyAlignment="1" applyProtection="1">
      <alignment horizontal="center"/>
    </xf>
    <xf numFmtId="44" fontId="24" fillId="11" borderId="4" xfId="0" applyNumberFormat="1" applyFont="1" applyFill="1" applyBorder="1" applyAlignment="1" applyProtection="1">
      <alignment horizontal="center"/>
    </xf>
    <xf numFmtId="44" fontId="11" fillId="3" borderId="3" xfId="0" applyNumberFormat="1" applyFont="1" applyFill="1" applyBorder="1" applyAlignment="1" applyProtection="1">
      <alignment horizontal="center"/>
    </xf>
    <xf numFmtId="44" fontId="11" fillId="3" borderId="4" xfId="0" applyNumberFormat="1" applyFont="1" applyFill="1" applyBorder="1" applyAlignment="1" applyProtection="1">
      <alignment horizontal="center"/>
    </xf>
    <xf numFmtId="44" fontId="25" fillId="11" borderId="3" xfId="0" applyNumberFormat="1" applyFont="1" applyFill="1" applyBorder="1" applyAlignment="1" applyProtection="1">
      <alignment horizontal="center"/>
    </xf>
    <xf numFmtId="44" fontId="25" fillId="11" borderId="4" xfId="0" applyNumberFormat="1" applyFont="1" applyFill="1" applyBorder="1" applyAlignment="1" applyProtection="1">
      <alignment horizontal="center"/>
    </xf>
    <xf numFmtId="44" fontId="12" fillId="0" borderId="3" xfId="0" applyNumberFormat="1" applyFont="1" applyFill="1" applyBorder="1" applyAlignment="1">
      <alignment horizontal="center"/>
    </xf>
    <xf numFmtId="44" fontId="12" fillId="0" borderId="4" xfId="0" applyNumberFormat="1" applyFont="1" applyFill="1" applyBorder="1" applyAlignment="1">
      <alignment horizontal="center"/>
    </xf>
    <xf numFmtId="44" fontId="14" fillId="8" borderId="2" xfId="0" applyNumberFormat="1" applyFont="1" applyFill="1" applyBorder="1" applyAlignment="1">
      <alignment horizontal="center" vertical="center" wrapText="1"/>
    </xf>
    <xf numFmtId="44" fontId="14" fillId="8" borderId="3" xfId="0" applyNumberFormat="1" applyFont="1" applyFill="1" applyBorder="1" applyAlignment="1">
      <alignment horizontal="center" vertical="center" wrapText="1"/>
    </xf>
    <xf numFmtId="44" fontId="14" fillId="8" borderId="4" xfId="0" applyNumberFormat="1" applyFont="1" applyFill="1" applyBorder="1" applyAlignment="1">
      <alignment horizontal="center" vertical="center" wrapText="1"/>
    </xf>
    <xf numFmtId="44" fontId="12" fillId="0" borderId="6" xfId="0" applyNumberFormat="1" applyFont="1" applyFill="1" applyBorder="1" applyAlignment="1">
      <alignment horizontal="center"/>
    </xf>
    <xf numFmtId="44" fontId="12" fillId="0" borderId="7" xfId="0" applyNumberFormat="1" applyFont="1" applyFill="1" applyBorder="1" applyAlignment="1">
      <alignment horizontal="center"/>
    </xf>
    <xf numFmtId="44" fontId="12" fillId="0" borderId="27" xfId="0" applyNumberFormat="1" applyFont="1" applyFill="1" applyBorder="1" applyAlignment="1">
      <alignment horizontal="center"/>
    </xf>
    <xf numFmtId="44" fontId="12" fillId="0" borderId="26" xfId="0" applyNumberFormat="1" applyFont="1" applyFill="1" applyBorder="1" applyAlignment="1">
      <alignment horizontal="center"/>
    </xf>
    <xf numFmtId="169" fontId="5" fillId="0" borderId="2" xfId="0" applyNumberFormat="1" applyFont="1" applyBorder="1" applyAlignment="1" applyProtection="1">
      <alignment horizontal="left" vertical="center"/>
    </xf>
    <xf numFmtId="169" fontId="5" fillId="0" borderId="3" xfId="0" applyNumberFormat="1" applyFont="1" applyBorder="1" applyAlignment="1" applyProtection="1">
      <alignment horizontal="left" vertical="center"/>
    </xf>
    <xf numFmtId="169" fontId="5" fillId="0" borderId="4" xfId="0" applyNumberFormat="1" applyFont="1" applyBorder="1" applyAlignment="1" applyProtection="1">
      <alignment horizontal="left" vertical="center"/>
    </xf>
    <xf numFmtId="169" fontId="5" fillId="0" borderId="2" xfId="0" applyNumberFormat="1" applyFont="1" applyBorder="1" applyAlignment="1">
      <alignment horizontal="left" vertical="center" wrapText="1"/>
    </xf>
    <xf numFmtId="169" fontId="5" fillId="0" borderId="3" xfId="0" applyNumberFormat="1" applyFont="1" applyBorder="1" applyAlignment="1">
      <alignment horizontal="left" vertical="center" wrapText="1"/>
    </xf>
    <xf numFmtId="169" fontId="5" fillId="0" borderId="4" xfId="0" applyNumberFormat="1" applyFont="1" applyBorder="1" applyAlignment="1">
      <alignment horizontal="left" vertical="center" wrapText="1"/>
    </xf>
    <xf numFmtId="44" fontId="14" fillId="8" borderId="5" xfId="0" applyNumberFormat="1" applyFont="1" applyFill="1" applyBorder="1" applyAlignment="1">
      <alignment horizontal="center" vertical="center" wrapText="1"/>
    </xf>
    <xf numFmtId="44" fontId="14" fillId="8" borderId="7" xfId="0" applyNumberFormat="1" applyFont="1" applyFill="1" applyBorder="1" applyAlignment="1">
      <alignment horizontal="center" vertical="center" wrapText="1"/>
    </xf>
    <xf numFmtId="0" fontId="5" fillId="0" borderId="8"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3" borderId="5" xfId="0" applyNumberFormat="1" applyFont="1" applyFill="1" applyBorder="1" applyAlignment="1" applyProtection="1">
      <alignment horizontal="left" vertical="top" wrapText="1"/>
    </xf>
    <xf numFmtId="0" fontId="5" fillId="3" borderId="6" xfId="0" applyNumberFormat="1" applyFont="1" applyFill="1" applyBorder="1" applyAlignment="1" applyProtection="1">
      <alignment horizontal="left" vertical="top" wrapText="1"/>
    </xf>
    <xf numFmtId="0" fontId="5" fillId="3" borderId="7" xfId="0" applyNumberFormat="1" applyFont="1" applyFill="1" applyBorder="1" applyAlignment="1" applyProtection="1">
      <alignment horizontal="left" vertical="top" wrapText="1"/>
    </xf>
    <xf numFmtId="0" fontId="5" fillId="3" borderId="8" xfId="0" applyNumberFormat="1" applyFont="1" applyFill="1" applyBorder="1" applyAlignment="1" applyProtection="1">
      <alignment horizontal="left" vertical="top" wrapText="1"/>
    </xf>
    <xf numFmtId="0" fontId="5" fillId="3" borderId="0" xfId="0" applyNumberFormat="1" applyFont="1" applyFill="1" applyBorder="1" applyAlignment="1" applyProtection="1">
      <alignment horizontal="left" vertical="top" wrapText="1"/>
    </xf>
    <xf numFmtId="0" fontId="5" fillId="3" borderId="9" xfId="0" applyNumberFormat="1" applyFont="1" applyFill="1" applyBorder="1" applyAlignment="1" applyProtection="1">
      <alignment horizontal="left" vertical="top" wrapText="1"/>
    </xf>
    <xf numFmtId="0" fontId="5" fillId="3" borderId="10" xfId="0" applyNumberFormat="1" applyFont="1" applyFill="1" applyBorder="1" applyAlignment="1" applyProtection="1">
      <alignment horizontal="left" vertical="top" wrapText="1"/>
    </xf>
    <xf numFmtId="0" fontId="5" fillId="3" borderId="11" xfId="0" applyNumberFormat="1" applyFont="1" applyFill="1" applyBorder="1" applyAlignment="1" applyProtection="1">
      <alignment horizontal="left" vertical="top" wrapText="1"/>
    </xf>
    <xf numFmtId="0" fontId="5" fillId="3" borderId="12" xfId="0" applyNumberFormat="1" applyFont="1" applyFill="1" applyBorder="1" applyAlignment="1" applyProtection="1">
      <alignment horizontal="left" vertical="top" wrapText="1"/>
    </xf>
    <xf numFmtId="0" fontId="4" fillId="0" borderId="0" xfId="0" applyFont="1" applyAlignment="1" applyProtection="1">
      <alignment horizontal="left" vertical="center"/>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6"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wrapText="1"/>
    </xf>
    <xf numFmtId="165" fontId="5" fillId="0" borderId="1" xfId="0" applyNumberFormat="1" applyFont="1" applyBorder="1" applyAlignment="1" applyProtection="1">
      <alignment horizontal="left" vertical="center" wrapText="1"/>
      <protection locked="0"/>
    </xf>
    <xf numFmtId="0" fontId="19" fillId="6" borderId="2" xfId="0" applyFont="1" applyFill="1" applyBorder="1" applyAlignment="1" applyProtection="1">
      <alignment horizontal="center" vertical="center"/>
    </xf>
    <xf numFmtId="0" fontId="19" fillId="6" borderId="3" xfId="0" applyFont="1" applyFill="1" applyBorder="1" applyAlignment="1" applyProtection="1">
      <alignment horizontal="center" vertical="center"/>
    </xf>
    <xf numFmtId="0" fontId="19" fillId="6" borderId="4" xfId="0" applyFont="1" applyFill="1" applyBorder="1" applyAlignment="1" applyProtection="1">
      <alignment horizontal="center" vertical="center"/>
    </xf>
    <xf numFmtId="165" fontId="8" fillId="0" borderId="1" xfId="0" applyNumberFormat="1" applyFont="1" applyBorder="1" applyAlignment="1" applyProtection="1">
      <alignment horizontal="center" vertical="center"/>
    </xf>
    <xf numFmtId="165" fontId="5" fillId="0" borderId="1" xfId="0" applyNumberFormat="1" applyFont="1" applyBorder="1" applyAlignment="1" applyProtection="1">
      <alignment horizontal="left" vertical="center"/>
      <protection locked="0"/>
    </xf>
  </cellXfs>
  <cellStyles count="3">
    <cellStyle name="Currency 2" xfId="1" xr:uid="{00000000-0005-0000-0000-000000000000}"/>
    <cellStyle name="Normal" xfId="0" builtinId="0"/>
    <cellStyle name="Percent" xfId="2" builtinId="5"/>
  </cellStyles>
  <dxfs count="264">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val="0"/>
        <i val="0"/>
      </font>
      <fill>
        <patternFill>
          <bgColor theme="7" tint="0.79998168889431442"/>
        </patternFill>
      </fill>
    </dxf>
    <dxf>
      <fill>
        <patternFill>
          <bgColor theme="8" tint="0.79998168889431442"/>
        </patternFill>
      </fill>
    </dxf>
    <dxf>
      <fill>
        <patternFill>
          <bgColor theme="0"/>
        </patternFill>
      </fill>
    </dxf>
    <dxf>
      <fill>
        <patternFill>
          <bgColor theme="9"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theme="0" tint="-0.34998626667073579"/>
        </bottom>
        <vertical/>
        <horizontal/>
      </border>
    </dxf>
    <dxf>
      <font>
        <color theme="0"/>
      </font>
      <fill>
        <patternFill>
          <bgColor theme="0"/>
        </patternFill>
      </fill>
      <border>
        <left/>
        <right/>
        <top/>
        <bottom/>
        <vertical/>
        <horizontal/>
      </border>
    </dxf>
    <dxf>
      <border>
        <bottom style="thin">
          <color theme="0" tint="-0.34998626667073579"/>
        </bottom>
        <vertical/>
        <horizontal/>
      </border>
    </dxf>
    <dxf>
      <font>
        <color theme="0"/>
      </font>
      <fill>
        <patternFill>
          <bgColor theme="0"/>
        </patternFill>
      </fill>
      <border>
        <left/>
        <right/>
        <top/>
        <bottom/>
        <vertical/>
        <horizontal/>
      </border>
    </dxf>
    <dxf>
      <border>
        <bottom style="thin">
          <color theme="0" tint="-0.34998626667073579"/>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49742</xdr:colOff>
      <xdr:row>135</xdr:row>
      <xdr:rowOff>38099</xdr:rowOff>
    </xdr:from>
    <xdr:to>
      <xdr:col>5</xdr:col>
      <xdr:colOff>266103</xdr:colOff>
      <xdr:row>150</xdr:row>
      <xdr:rowOff>17779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42" y="13341349"/>
          <a:ext cx="3285528"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135</xdr:row>
      <xdr:rowOff>28575</xdr:rowOff>
    </xdr:from>
    <xdr:to>
      <xdr:col>11</xdr:col>
      <xdr:colOff>322389</xdr:colOff>
      <xdr:row>150</xdr:row>
      <xdr:rowOff>34925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5850" y="4791075"/>
          <a:ext cx="3362769"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154</xdr:row>
      <xdr:rowOff>28576</xdr:rowOff>
    </xdr:from>
    <xdr:to>
      <xdr:col>5</xdr:col>
      <xdr:colOff>441613</xdr:colOff>
      <xdr:row>169</xdr:row>
      <xdr:rowOff>53975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691"/>
        <a:stretch/>
      </xdr:blipFill>
      <xdr:spPr bwMode="auto">
        <a:xfrm>
          <a:off x="8562975" y="4791076"/>
          <a:ext cx="3466753" cy="3000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542925</xdr:colOff>
      <xdr:row>138</xdr:row>
      <xdr:rowOff>19050</xdr:rowOff>
    </xdr:from>
    <xdr:to>
      <xdr:col>6</xdr:col>
      <xdr:colOff>47625</xdr:colOff>
      <xdr:row>138</xdr:row>
      <xdr:rowOff>133350</xdr:rowOff>
    </xdr:to>
    <xdr:sp macro="" textlink="">
      <xdr:nvSpPr>
        <xdr:cNvPr id="6" name="Oval 5">
          <a:extLst>
            <a:ext uri="{FF2B5EF4-FFF2-40B4-BE49-F238E27FC236}">
              <a16:creationId xmlns:a16="http://schemas.microsoft.com/office/drawing/2014/main" id="{00000000-0008-0000-0000-000006000000}"/>
            </a:ext>
          </a:extLst>
        </xdr:cNvPr>
        <xdr:cNvSpPr/>
      </xdr:nvSpPr>
      <xdr:spPr>
        <a:xfrm>
          <a:off x="4810125" y="5353050"/>
          <a:ext cx="114300"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192617</xdr:colOff>
      <xdr:row>139</xdr:row>
      <xdr:rowOff>104774</xdr:rowOff>
    </xdr:from>
    <xdr:to>
      <xdr:col>2</xdr:col>
      <xdr:colOff>7408</xdr:colOff>
      <xdr:row>140</xdr:row>
      <xdr:rowOff>76199</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92617" y="14170024"/>
          <a:ext cx="1042458"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152400</xdr:colOff>
      <xdr:row>143</xdr:row>
      <xdr:rowOff>123825</xdr:rowOff>
    </xdr:from>
    <xdr:to>
      <xdr:col>8</xdr:col>
      <xdr:colOff>504825</xdr:colOff>
      <xdr:row>144</xdr:row>
      <xdr:rowOff>104775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5029200" y="6410325"/>
          <a:ext cx="1571625"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228600</xdr:colOff>
      <xdr:row>157</xdr:row>
      <xdr:rowOff>47625</xdr:rowOff>
    </xdr:from>
    <xdr:to>
      <xdr:col>0</xdr:col>
      <xdr:colOff>514350</xdr:colOff>
      <xdr:row>158</xdr:row>
      <xdr:rowOff>28575</xdr:rowOff>
    </xdr:to>
    <xdr:cxnSp macro="">
      <xdr:nvCxnSpPr>
        <xdr:cNvPr id="10" name="Connector: Elbow 9">
          <a:extLst>
            <a:ext uri="{FF2B5EF4-FFF2-40B4-BE49-F238E27FC236}">
              <a16:creationId xmlns:a16="http://schemas.microsoft.com/office/drawing/2014/main" id="{00000000-0008-0000-0000-00000A000000}"/>
            </a:ext>
          </a:extLst>
        </xdr:cNvPr>
        <xdr:cNvCxnSpPr/>
      </xdr:nvCxnSpPr>
      <xdr:spPr>
        <a:xfrm flipV="1">
          <a:off x="8763000" y="5381625"/>
          <a:ext cx="285750" cy="171450"/>
        </a:xfrm>
        <a:prstGeom prst="bentConnector3">
          <a:avLst>
            <a:gd name="adj1" fmla="val 36667"/>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21178</xdr:colOff>
      <xdr:row>138</xdr:row>
      <xdr:rowOff>10590</xdr:rowOff>
    </xdr:from>
    <xdr:to>
      <xdr:col>0</xdr:col>
      <xdr:colOff>139711</xdr:colOff>
      <xdr:row>138</xdr:row>
      <xdr:rowOff>124890</xdr:rowOff>
    </xdr:to>
    <xdr:sp macro="" textlink="">
      <xdr:nvSpPr>
        <xdr:cNvPr id="12" name="Oval 11">
          <a:extLst>
            <a:ext uri="{FF2B5EF4-FFF2-40B4-BE49-F238E27FC236}">
              <a16:creationId xmlns:a16="http://schemas.microsoft.com/office/drawing/2014/main" id="{00000000-0008-0000-0000-00000C000000}"/>
            </a:ext>
          </a:extLst>
        </xdr:cNvPr>
        <xdr:cNvSpPr/>
      </xdr:nvSpPr>
      <xdr:spPr>
        <a:xfrm>
          <a:off x="21178" y="1388534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10583</xdr:colOff>
      <xdr:row>193</xdr:row>
      <xdr:rowOff>52032</xdr:rowOff>
    </xdr:from>
    <xdr:to>
      <xdr:col>11</xdr:col>
      <xdr:colOff>571500</xdr:colOff>
      <xdr:row>211</xdr:row>
      <xdr:rowOff>10577</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10583" y="37946878"/>
          <a:ext cx="7330994" cy="3440299"/>
          <a:chOff x="10583" y="21821953"/>
          <a:chExt cx="7313084" cy="3387545"/>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4"/>
          <a:srcRect r="28074"/>
          <a:stretch/>
        </xdr:blipFill>
        <xdr:spPr>
          <a:xfrm>
            <a:off x="10583" y="21821953"/>
            <a:ext cx="7313084" cy="3387545"/>
          </a:xfrm>
          <a:prstGeom prst="rect">
            <a:avLst/>
          </a:prstGeom>
        </xdr:spPr>
      </xdr:pic>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6402916" y="21833418"/>
            <a:ext cx="0" cy="3196167"/>
          </a:xfrm>
          <a:prstGeom prst="line">
            <a:avLst/>
          </a:prstGeom>
          <a:ln w="28575">
            <a:solidFill>
              <a:srgbClr val="C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21167</xdr:colOff>
      <xdr:row>211</xdr:row>
      <xdr:rowOff>137580</xdr:rowOff>
    </xdr:from>
    <xdr:to>
      <xdr:col>11</xdr:col>
      <xdr:colOff>603249</xdr:colOff>
      <xdr:row>229</xdr:row>
      <xdr:rowOff>52913</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21167" y="41514180"/>
          <a:ext cx="7352159" cy="3397087"/>
          <a:chOff x="21167" y="25347084"/>
          <a:chExt cx="7334249" cy="3344333"/>
        </a:xfrm>
      </xdr:grpSpPr>
      <xdr:grpSp>
        <xdr:nvGrpSpPr>
          <xdr:cNvPr id="15" name="Group 14">
            <a:extLst>
              <a:ext uri="{FF2B5EF4-FFF2-40B4-BE49-F238E27FC236}">
                <a16:creationId xmlns:a16="http://schemas.microsoft.com/office/drawing/2014/main" id="{00000000-0008-0000-0000-00000F000000}"/>
              </a:ext>
            </a:extLst>
          </xdr:cNvPr>
          <xdr:cNvGrpSpPr/>
        </xdr:nvGrpSpPr>
        <xdr:grpSpPr>
          <a:xfrm>
            <a:off x="42333" y="25347084"/>
            <a:ext cx="7313083" cy="3344333"/>
            <a:chOff x="7948915" y="21896917"/>
            <a:chExt cx="9245361" cy="3705821"/>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4"/>
            <a:srcRect l="63182"/>
            <a:stretch/>
          </xdr:blipFill>
          <xdr:spPr>
            <a:xfrm>
              <a:off x="7948915" y="21907500"/>
              <a:ext cx="4632036" cy="3695238"/>
            </a:xfrm>
            <a:prstGeom prst="rect">
              <a:avLst/>
            </a:prstGeom>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5"/>
            <a:srcRect r="17646" b="10225"/>
            <a:stretch/>
          </xdr:blipFill>
          <xdr:spPr>
            <a:xfrm>
              <a:off x="12488340" y="21896917"/>
              <a:ext cx="4705936" cy="3693583"/>
            </a:xfrm>
            <a:prstGeom prst="rect">
              <a:avLst/>
            </a:prstGeom>
          </xdr:spPr>
        </xdr:pic>
      </xdr:grp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21167" y="25368251"/>
            <a:ext cx="0" cy="3196167"/>
          </a:xfrm>
          <a:prstGeom prst="line">
            <a:avLst/>
          </a:prstGeom>
          <a:ln w="28575">
            <a:solidFill>
              <a:srgbClr val="C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10584</xdr:colOff>
      <xdr:row>76</xdr:row>
      <xdr:rowOff>105833</xdr:rowOff>
    </xdr:from>
    <xdr:to>
      <xdr:col>11</xdr:col>
      <xdr:colOff>529166</xdr:colOff>
      <xdr:row>93</xdr:row>
      <xdr:rowOff>52917</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0584" y="15363418"/>
          <a:ext cx="7288659" cy="3235407"/>
          <a:chOff x="1" y="37147500"/>
          <a:chExt cx="7376582" cy="3207936"/>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6"/>
          <a:srcRect r="81152" b="60489"/>
          <a:stretch/>
        </xdr:blipFill>
        <xdr:spPr>
          <a:xfrm>
            <a:off x="1" y="37147500"/>
            <a:ext cx="7376582" cy="3207936"/>
          </a:xfrm>
          <a:prstGeom prst="rect">
            <a:avLst/>
          </a:prstGeom>
        </xdr:spPr>
      </xdr:pic>
      <xdr:sp macro="" textlink="">
        <xdr:nvSpPr>
          <xdr:cNvPr id="19" name="Oval 18">
            <a:extLst>
              <a:ext uri="{FF2B5EF4-FFF2-40B4-BE49-F238E27FC236}">
                <a16:creationId xmlns:a16="http://schemas.microsoft.com/office/drawing/2014/main" id="{00000000-0008-0000-0000-000013000000}"/>
              </a:ext>
            </a:extLst>
          </xdr:cNvPr>
          <xdr:cNvSpPr/>
        </xdr:nvSpPr>
        <xdr:spPr>
          <a:xfrm>
            <a:off x="3598335" y="3744383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20" name="Oval 19">
            <a:extLst>
              <a:ext uri="{FF2B5EF4-FFF2-40B4-BE49-F238E27FC236}">
                <a16:creationId xmlns:a16="http://schemas.microsoft.com/office/drawing/2014/main" id="{00000000-0008-0000-0000-000014000000}"/>
              </a:ext>
            </a:extLst>
          </xdr:cNvPr>
          <xdr:cNvSpPr/>
        </xdr:nvSpPr>
        <xdr:spPr>
          <a:xfrm>
            <a:off x="4963585" y="37740164"/>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10584</xdr:colOff>
      <xdr:row>95</xdr:row>
      <xdr:rowOff>116416</xdr:rowOff>
    </xdr:from>
    <xdr:to>
      <xdr:col>11</xdr:col>
      <xdr:colOff>518583</xdr:colOff>
      <xdr:row>116</xdr:row>
      <xdr:rowOff>105834</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10584" y="19049185"/>
          <a:ext cx="7278076" cy="4051464"/>
          <a:chOff x="1" y="41529000"/>
          <a:chExt cx="7355416" cy="4044645"/>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7"/>
          <a:srcRect r="81173" b="50097"/>
          <a:stretch/>
        </xdr:blipFill>
        <xdr:spPr>
          <a:xfrm>
            <a:off x="1" y="41529000"/>
            <a:ext cx="7355416" cy="4044645"/>
          </a:xfrm>
          <a:prstGeom prst="rect">
            <a:avLst/>
          </a:prstGeom>
        </xdr:spPr>
      </xdr:pic>
      <xdr:sp macro="" textlink="">
        <xdr:nvSpPr>
          <xdr:cNvPr id="30" name="Oval 29">
            <a:extLst>
              <a:ext uri="{FF2B5EF4-FFF2-40B4-BE49-F238E27FC236}">
                <a16:creationId xmlns:a16="http://schemas.microsoft.com/office/drawing/2014/main" id="{00000000-0008-0000-0000-00001E000000}"/>
              </a:ext>
            </a:extLst>
          </xdr:cNvPr>
          <xdr:cNvSpPr/>
        </xdr:nvSpPr>
        <xdr:spPr>
          <a:xfrm>
            <a:off x="3608929" y="41814745"/>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31" name="Oval 30">
            <a:extLst>
              <a:ext uri="{FF2B5EF4-FFF2-40B4-BE49-F238E27FC236}">
                <a16:creationId xmlns:a16="http://schemas.microsoft.com/office/drawing/2014/main" id="{00000000-0008-0000-0000-00001F000000}"/>
              </a:ext>
            </a:extLst>
          </xdr:cNvPr>
          <xdr:cNvSpPr/>
        </xdr:nvSpPr>
        <xdr:spPr>
          <a:xfrm>
            <a:off x="4931833" y="42111079"/>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32" name="Oval 31">
            <a:extLst>
              <a:ext uri="{FF2B5EF4-FFF2-40B4-BE49-F238E27FC236}">
                <a16:creationId xmlns:a16="http://schemas.microsoft.com/office/drawing/2014/main" id="{00000000-0008-0000-0000-000020000000}"/>
              </a:ext>
            </a:extLst>
          </xdr:cNvPr>
          <xdr:cNvSpPr/>
        </xdr:nvSpPr>
        <xdr:spPr>
          <a:xfrm>
            <a:off x="6064254" y="4496858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169545</xdr:colOff>
      <xdr:row>0</xdr:row>
      <xdr:rowOff>777240</xdr:rowOff>
    </xdr:to>
    <xdr:pic>
      <xdr:nvPicPr>
        <xdr:cNvPr id="2" name="Picture 1" descr="http://fesaweb/fesatemplates/DFESA%20Logos/DFES%20Logo%2001.jpg">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781593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772400" y="190500"/>
          <a:ext cx="942975" cy="594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xdr:col>
      <xdr:colOff>1722120</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638175</xdr:colOff>
      <xdr:row>0</xdr:row>
      <xdr:rowOff>192405</xdr:rowOff>
    </xdr:from>
    <xdr:to>
      <xdr:col>7</xdr:col>
      <xdr:colOff>847090</xdr:colOff>
      <xdr:row>0</xdr:row>
      <xdr:rowOff>781593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7953375" y="192405"/>
          <a:ext cx="988695" cy="585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167640</xdr:colOff>
      <xdr:row>0</xdr:row>
      <xdr:rowOff>777240</xdr:rowOff>
    </xdr:to>
    <xdr:pic>
      <xdr:nvPicPr>
        <xdr:cNvPr id="2" name="Picture 1" descr="http://fesaweb/fesatemplates/DFESA%20Logos/DFES%20Logo%2001.jpg">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781593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7772400" y="190500"/>
          <a:ext cx="942975" cy="5949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93"/>
  <sheetViews>
    <sheetView showGridLines="0" zoomScale="130" zoomScaleNormal="130" workbookViewId="0">
      <selection activeCell="A26" sqref="A26:L30"/>
    </sheetView>
  </sheetViews>
  <sheetFormatPr defaultColWidth="9" defaultRowHeight="15" x14ac:dyDescent="0.25"/>
  <cols>
    <col min="1" max="16384" width="9" style="13"/>
  </cols>
  <sheetData>
    <row r="1" spans="1:13" s="11" customFormat="1" ht="15" customHeight="1" x14ac:dyDescent="0.25">
      <c r="A1" s="368" t="s">
        <v>362</v>
      </c>
      <c r="B1" s="368"/>
      <c r="C1" s="368"/>
      <c r="D1" s="368"/>
      <c r="E1" s="368"/>
      <c r="F1" s="368"/>
      <c r="G1" s="368"/>
      <c r="H1" s="368"/>
      <c r="I1" s="368"/>
      <c r="J1" s="368"/>
      <c r="K1" s="368"/>
      <c r="L1" s="368"/>
      <c r="M1" s="11" t="s">
        <v>432</v>
      </c>
    </row>
    <row r="2" spans="1:13" s="11" customFormat="1" ht="15" customHeight="1" x14ac:dyDescent="0.25">
      <c r="A2" s="368"/>
      <c r="B2" s="368"/>
      <c r="C2" s="368"/>
      <c r="D2" s="368"/>
      <c r="E2" s="368"/>
      <c r="F2" s="368"/>
      <c r="G2" s="368"/>
      <c r="H2" s="368"/>
      <c r="I2" s="368"/>
      <c r="J2" s="368"/>
      <c r="K2" s="368"/>
      <c r="L2" s="368"/>
    </row>
    <row r="3" spans="1:13" s="11" customFormat="1" ht="17.399999999999999" x14ac:dyDescent="0.3">
      <c r="A3" s="19" t="s">
        <v>258</v>
      </c>
      <c r="B3" s="18"/>
      <c r="C3" s="18"/>
      <c r="D3" s="18"/>
      <c r="E3" s="18"/>
      <c r="F3" s="18"/>
      <c r="G3" s="18"/>
      <c r="H3" s="18"/>
      <c r="I3" s="18"/>
      <c r="J3" s="18"/>
      <c r="K3" s="18"/>
      <c r="L3" s="18"/>
    </row>
    <row r="4" spans="1:13" s="11" customFormat="1" ht="15" customHeight="1" x14ac:dyDescent="0.25">
      <c r="A4" s="367" t="s">
        <v>317</v>
      </c>
      <c r="B4" s="367"/>
      <c r="C4" s="367"/>
      <c r="D4" s="367"/>
      <c r="E4" s="367"/>
      <c r="F4" s="367"/>
      <c r="G4" s="367"/>
      <c r="H4" s="367"/>
      <c r="I4" s="367"/>
      <c r="J4" s="367"/>
      <c r="K4" s="367"/>
      <c r="L4" s="367"/>
    </row>
    <row r="5" spans="1:13" s="11" customFormat="1" ht="15" customHeight="1" x14ac:dyDescent="0.25">
      <c r="A5" s="367"/>
      <c r="B5" s="367"/>
      <c r="C5" s="367"/>
      <c r="D5" s="367"/>
      <c r="E5" s="367"/>
      <c r="F5" s="367"/>
      <c r="G5" s="367"/>
      <c r="H5" s="367"/>
      <c r="I5" s="367"/>
      <c r="J5" s="367"/>
      <c r="K5" s="367"/>
      <c r="L5" s="367"/>
    </row>
    <row r="6" spans="1:13" s="11" customFormat="1" ht="15" customHeight="1" x14ac:dyDescent="0.25">
      <c r="A6" s="367"/>
      <c r="B6" s="367"/>
      <c r="C6" s="367"/>
      <c r="D6" s="367"/>
      <c r="E6" s="367"/>
      <c r="F6" s="367"/>
      <c r="G6" s="367"/>
      <c r="H6" s="367"/>
      <c r="I6" s="367"/>
      <c r="J6" s="367"/>
      <c r="K6" s="367"/>
      <c r="L6" s="367"/>
    </row>
    <row r="7" spans="1:13" s="11" customFormat="1" ht="15" customHeight="1" x14ac:dyDescent="0.25">
      <c r="A7" s="367"/>
      <c r="B7" s="367"/>
      <c r="C7" s="367"/>
      <c r="D7" s="367"/>
      <c r="E7" s="367"/>
      <c r="F7" s="367"/>
      <c r="G7" s="367"/>
      <c r="H7" s="367"/>
      <c r="I7" s="367"/>
      <c r="J7" s="367"/>
      <c r="K7" s="367"/>
      <c r="L7" s="367"/>
    </row>
    <row r="8" spans="1:13" s="11" customFormat="1" ht="15" customHeight="1" x14ac:dyDescent="0.25">
      <c r="A8" s="367"/>
      <c r="B8" s="367"/>
      <c r="C8" s="367"/>
      <c r="D8" s="367"/>
      <c r="E8" s="367"/>
      <c r="F8" s="367"/>
      <c r="G8" s="367"/>
      <c r="H8" s="367"/>
      <c r="I8" s="367"/>
      <c r="J8" s="367"/>
      <c r="K8" s="367"/>
      <c r="L8" s="367"/>
    </row>
    <row r="9" spans="1:13" s="11" customFormat="1" ht="15" customHeight="1" x14ac:dyDescent="0.25">
      <c r="A9" s="367"/>
      <c r="B9" s="367"/>
      <c r="C9" s="367"/>
      <c r="D9" s="367"/>
      <c r="E9" s="367"/>
      <c r="F9" s="367"/>
      <c r="G9" s="367"/>
      <c r="H9" s="367"/>
      <c r="I9" s="367"/>
      <c r="J9" s="367"/>
      <c r="K9" s="367"/>
      <c r="L9" s="367"/>
    </row>
    <row r="10" spans="1:13" s="11" customFormat="1" ht="15" customHeight="1" x14ac:dyDescent="0.25">
      <c r="A10" s="367"/>
      <c r="B10" s="367"/>
      <c r="C10" s="367"/>
      <c r="D10" s="367"/>
      <c r="E10" s="367"/>
      <c r="F10" s="367"/>
      <c r="G10" s="367"/>
      <c r="H10" s="367"/>
      <c r="I10" s="367"/>
      <c r="J10" s="367"/>
      <c r="K10" s="367"/>
      <c r="L10" s="367"/>
    </row>
    <row r="11" spans="1:13" s="11" customFormat="1" ht="15" customHeight="1" x14ac:dyDescent="0.25">
      <c r="A11" s="367"/>
      <c r="B11" s="367"/>
      <c r="C11" s="367"/>
      <c r="D11" s="367"/>
      <c r="E11" s="367"/>
      <c r="F11" s="367"/>
      <c r="G11" s="367"/>
      <c r="H11" s="367"/>
      <c r="I11" s="367"/>
      <c r="J11" s="367"/>
      <c r="K11" s="367"/>
      <c r="L11" s="367"/>
    </row>
    <row r="12" spans="1:13" s="11" customFormat="1" ht="15" customHeight="1" x14ac:dyDescent="0.25">
      <c r="A12" s="367"/>
      <c r="B12" s="367"/>
      <c r="C12" s="367"/>
      <c r="D12" s="367"/>
      <c r="E12" s="367"/>
      <c r="F12" s="367"/>
      <c r="G12" s="367"/>
      <c r="H12" s="367"/>
      <c r="I12" s="367"/>
      <c r="J12" s="367"/>
      <c r="K12" s="367"/>
      <c r="L12" s="367"/>
    </row>
    <row r="13" spans="1:13" s="11" customFormat="1" ht="15" customHeight="1" x14ac:dyDescent="0.25">
      <c r="A13" s="367"/>
      <c r="B13" s="367"/>
      <c r="C13" s="367"/>
      <c r="D13" s="367"/>
      <c r="E13" s="367"/>
      <c r="F13" s="367"/>
      <c r="G13" s="367"/>
      <c r="H13" s="367"/>
      <c r="I13" s="367"/>
      <c r="J13" s="367"/>
      <c r="K13" s="367"/>
      <c r="L13" s="367"/>
    </row>
    <row r="14" spans="1:13" s="11" customFormat="1" ht="15" customHeight="1" x14ac:dyDescent="0.25">
      <c r="A14" s="367"/>
      <c r="B14" s="367"/>
      <c r="C14" s="367"/>
      <c r="D14" s="367"/>
      <c r="E14" s="367"/>
      <c r="F14" s="367"/>
      <c r="G14" s="367"/>
      <c r="H14" s="367"/>
      <c r="I14" s="367"/>
      <c r="J14" s="367"/>
      <c r="K14" s="367"/>
      <c r="L14" s="367"/>
    </row>
    <row r="15" spans="1:13" s="11" customFormat="1" ht="15" customHeight="1" x14ac:dyDescent="0.25">
      <c r="A15" s="367"/>
      <c r="B15" s="367"/>
      <c r="C15" s="367"/>
      <c r="D15" s="367"/>
      <c r="E15" s="367"/>
      <c r="F15" s="367"/>
      <c r="G15" s="367"/>
      <c r="H15" s="367"/>
      <c r="I15" s="367"/>
      <c r="J15" s="367"/>
      <c r="K15" s="367"/>
      <c r="L15" s="367"/>
    </row>
    <row r="16" spans="1:13" s="11" customFormat="1" ht="15" customHeight="1" x14ac:dyDescent="0.25">
      <c r="A16" s="367"/>
      <c r="B16" s="367"/>
      <c r="C16" s="367"/>
      <c r="D16" s="367"/>
      <c r="E16" s="367"/>
      <c r="F16" s="367"/>
      <c r="G16" s="367"/>
      <c r="H16" s="367"/>
      <c r="I16" s="367"/>
      <c r="J16" s="367"/>
      <c r="K16" s="367"/>
      <c r="L16" s="367"/>
    </row>
    <row r="17" spans="1:15" s="11" customFormat="1" ht="15" customHeight="1" x14ac:dyDescent="0.25">
      <c r="A17" s="367"/>
      <c r="B17" s="367"/>
      <c r="C17" s="367"/>
      <c r="D17" s="367"/>
      <c r="E17" s="367"/>
      <c r="F17" s="367"/>
      <c r="G17" s="367"/>
      <c r="H17" s="367"/>
      <c r="I17" s="367"/>
      <c r="J17" s="367"/>
      <c r="K17" s="367"/>
      <c r="L17" s="367"/>
    </row>
    <row r="18" spans="1:15" s="11" customFormat="1" ht="39" customHeight="1" x14ac:dyDescent="0.25">
      <c r="A18" s="367"/>
      <c r="B18" s="367"/>
      <c r="C18" s="367"/>
      <c r="D18" s="367"/>
      <c r="E18" s="367"/>
      <c r="F18" s="367"/>
      <c r="G18" s="367"/>
      <c r="H18" s="367"/>
      <c r="I18" s="367"/>
      <c r="J18" s="367"/>
      <c r="K18" s="367"/>
      <c r="L18" s="367"/>
    </row>
    <row r="19" spans="1:15" s="11" customFormat="1" ht="15" customHeight="1" x14ac:dyDescent="0.25">
      <c r="A19" s="18" t="s">
        <v>259</v>
      </c>
      <c r="B19" s="18"/>
      <c r="C19" s="18"/>
      <c r="D19" s="18"/>
      <c r="E19" s="18"/>
      <c r="F19" s="18"/>
      <c r="G19" s="18"/>
      <c r="H19" s="18"/>
      <c r="I19" s="18"/>
      <c r="J19" s="18"/>
      <c r="K19" s="18"/>
      <c r="L19" s="18"/>
    </row>
    <row r="20" spans="1:15" s="11" customFormat="1" ht="15" customHeight="1" x14ac:dyDescent="0.25">
      <c r="A20" s="366" t="s">
        <v>350</v>
      </c>
      <c r="B20" s="366"/>
      <c r="C20" s="366"/>
      <c r="D20" s="366"/>
      <c r="E20" s="366"/>
      <c r="F20" s="366"/>
      <c r="G20" s="366"/>
      <c r="H20" s="366"/>
      <c r="I20" s="366"/>
      <c r="J20" s="366"/>
      <c r="K20" s="366"/>
      <c r="L20" s="366"/>
    </row>
    <row r="21" spans="1:15" s="11" customFormat="1" ht="15" customHeight="1" x14ac:dyDescent="0.25">
      <c r="A21" s="366"/>
      <c r="B21" s="366"/>
      <c r="C21" s="366"/>
      <c r="D21" s="366"/>
      <c r="E21" s="366"/>
      <c r="F21" s="366"/>
      <c r="G21" s="366"/>
      <c r="H21" s="366"/>
      <c r="I21" s="366"/>
      <c r="J21" s="366"/>
      <c r="K21" s="366"/>
      <c r="L21" s="366"/>
    </row>
    <row r="22" spans="1:15" s="11" customFormat="1" ht="15" customHeight="1" x14ac:dyDescent="0.25">
      <c r="A22" s="366"/>
      <c r="B22" s="366"/>
      <c r="C22" s="366"/>
      <c r="D22" s="366"/>
      <c r="E22" s="366"/>
      <c r="F22" s="366"/>
      <c r="G22" s="366"/>
      <c r="H22" s="366"/>
      <c r="I22" s="366"/>
      <c r="J22" s="366"/>
      <c r="K22" s="366"/>
      <c r="L22" s="366"/>
    </row>
    <row r="23" spans="1:15" x14ac:dyDescent="0.25">
      <c r="A23" s="366"/>
      <c r="B23" s="366"/>
      <c r="C23" s="366"/>
      <c r="D23" s="366"/>
      <c r="E23" s="366"/>
      <c r="F23" s="366"/>
      <c r="G23" s="366"/>
      <c r="H23" s="366"/>
      <c r="I23" s="366"/>
      <c r="J23" s="366"/>
      <c r="K23" s="366"/>
      <c r="L23" s="366"/>
    </row>
    <row r="24" spans="1:15" s="11" customFormat="1" x14ac:dyDescent="0.25">
      <c r="A24" s="366"/>
      <c r="B24" s="366"/>
      <c r="C24" s="366"/>
      <c r="D24" s="366"/>
      <c r="E24" s="366"/>
      <c r="F24" s="366"/>
      <c r="G24" s="366"/>
      <c r="H24" s="366"/>
      <c r="I24" s="366"/>
      <c r="J24" s="366"/>
      <c r="K24" s="366"/>
      <c r="L24" s="366"/>
    </row>
    <row r="25" spans="1:15" ht="15" customHeight="1" x14ac:dyDescent="0.25">
      <c r="A25" s="18" t="s">
        <v>346</v>
      </c>
      <c r="B25" s="18"/>
      <c r="C25" s="18"/>
      <c r="D25" s="18"/>
      <c r="E25" s="18"/>
      <c r="F25" s="18"/>
      <c r="G25" s="18"/>
      <c r="H25" s="18"/>
      <c r="I25" s="18"/>
      <c r="J25" s="18"/>
      <c r="K25" s="18"/>
      <c r="L25" s="18"/>
      <c r="M25" s="12"/>
      <c r="N25" s="12"/>
      <c r="O25" s="12"/>
    </row>
    <row r="26" spans="1:15" ht="15" customHeight="1" x14ac:dyDescent="0.25">
      <c r="A26" s="366" t="s">
        <v>306</v>
      </c>
      <c r="B26" s="366"/>
      <c r="C26" s="366"/>
      <c r="D26" s="366"/>
      <c r="E26" s="366"/>
      <c r="F26" s="366"/>
      <c r="G26" s="366"/>
      <c r="H26" s="366"/>
      <c r="I26" s="366"/>
      <c r="J26" s="366"/>
      <c r="K26" s="366"/>
      <c r="L26" s="366"/>
      <c r="M26" s="12"/>
      <c r="N26" s="12"/>
      <c r="O26" s="12"/>
    </row>
    <row r="27" spans="1:15" x14ac:dyDescent="0.25">
      <c r="A27" s="366"/>
      <c r="B27" s="366"/>
      <c r="C27" s="366"/>
      <c r="D27" s="366"/>
      <c r="E27" s="366"/>
      <c r="F27" s="366"/>
      <c r="G27" s="366"/>
      <c r="H27" s="366"/>
      <c r="I27" s="366"/>
      <c r="J27" s="366"/>
      <c r="K27" s="366"/>
      <c r="L27" s="366"/>
      <c r="M27" s="12"/>
      <c r="N27" s="12"/>
      <c r="O27" s="12"/>
    </row>
    <row r="28" spans="1:15" x14ac:dyDescent="0.25">
      <c r="A28" s="366"/>
      <c r="B28" s="366"/>
      <c r="C28" s="366"/>
      <c r="D28" s="366"/>
      <c r="E28" s="366"/>
      <c r="F28" s="366"/>
      <c r="G28" s="366"/>
      <c r="H28" s="366"/>
      <c r="I28" s="366"/>
      <c r="J28" s="366"/>
      <c r="K28" s="366"/>
      <c r="L28" s="366"/>
      <c r="M28" s="12"/>
      <c r="N28" s="12"/>
      <c r="O28" s="12"/>
    </row>
    <row r="29" spans="1:15" ht="15" customHeight="1" x14ac:dyDescent="0.25">
      <c r="A29" s="366"/>
      <c r="B29" s="366"/>
      <c r="C29" s="366"/>
      <c r="D29" s="366"/>
      <c r="E29" s="366"/>
      <c r="F29" s="366"/>
      <c r="G29" s="366"/>
      <c r="H29" s="366"/>
      <c r="I29" s="366"/>
      <c r="J29" s="366"/>
      <c r="K29" s="366"/>
      <c r="L29" s="366"/>
      <c r="M29" s="12"/>
      <c r="N29" s="12"/>
      <c r="O29" s="12"/>
    </row>
    <row r="30" spans="1:15" x14ac:dyDescent="0.25">
      <c r="A30" s="366"/>
      <c r="B30" s="366"/>
      <c r="C30" s="366"/>
      <c r="D30" s="366"/>
      <c r="E30" s="366"/>
      <c r="F30" s="366"/>
      <c r="G30" s="366"/>
      <c r="H30" s="366"/>
      <c r="I30" s="366"/>
      <c r="J30" s="366"/>
      <c r="K30" s="366"/>
      <c r="L30" s="366"/>
      <c r="M30" s="12"/>
      <c r="N30" s="12"/>
      <c r="O30" s="12"/>
    </row>
    <row r="31" spans="1:15" x14ac:dyDescent="0.25">
      <c r="A31" s="18" t="s">
        <v>260</v>
      </c>
      <c r="B31" s="18"/>
      <c r="C31" s="18"/>
      <c r="D31" s="18"/>
      <c r="E31" s="18"/>
      <c r="F31" s="18"/>
      <c r="G31" s="18"/>
      <c r="H31" s="18"/>
      <c r="I31" s="18"/>
      <c r="J31" s="18"/>
      <c r="K31" s="18"/>
      <c r="L31" s="18"/>
      <c r="M31" s="12"/>
      <c r="N31" s="12"/>
      <c r="O31" s="12"/>
    </row>
    <row r="32" spans="1:15" ht="15" customHeight="1" x14ac:dyDescent="0.25">
      <c r="A32" s="366" t="s">
        <v>351</v>
      </c>
      <c r="B32" s="366"/>
      <c r="C32" s="366"/>
      <c r="D32" s="366"/>
      <c r="E32" s="366"/>
      <c r="F32" s="366"/>
      <c r="G32" s="366"/>
      <c r="H32" s="366"/>
      <c r="I32" s="366"/>
      <c r="J32" s="366"/>
      <c r="K32" s="366"/>
      <c r="L32" s="366"/>
      <c r="M32" s="12"/>
      <c r="N32" s="12"/>
      <c r="O32" s="12"/>
    </row>
    <row r="33" spans="1:15" x14ac:dyDescent="0.25">
      <c r="A33" s="366"/>
      <c r="B33" s="366"/>
      <c r="C33" s="366"/>
      <c r="D33" s="366"/>
      <c r="E33" s="366"/>
      <c r="F33" s="366"/>
      <c r="G33" s="366"/>
      <c r="H33" s="366"/>
      <c r="I33" s="366"/>
      <c r="J33" s="366"/>
      <c r="K33" s="366"/>
      <c r="L33" s="366"/>
      <c r="M33" s="254"/>
      <c r="N33" s="12"/>
      <c r="O33" s="12"/>
    </row>
    <row r="34" spans="1:15" ht="15" customHeight="1" x14ac:dyDescent="0.25">
      <c r="A34" s="366"/>
      <c r="B34" s="366"/>
      <c r="C34" s="366"/>
      <c r="D34" s="366"/>
      <c r="E34" s="366"/>
      <c r="F34" s="366"/>
      <c r="G34" s="366"/>
      <c r="H34" s="366"/>
      <c r="I34" s="366"/>
      <c r="J34" s="366"/>
      <c r="K34" s="366"/>
      <c r="L34" s="366"/>
      <c r="M34" s="12"/>
      <c r="N34" s="12"/>
      <c r="O34" s="12"/>
    </row>
    <row r="35" spans="1:15" x14ac:dyDescent="0.25">
      <c r="A35" s="366"/>
      <c r="B35" s="366"/>
      <c r="C35" s="366"/>
      <c r="D35" s="366"/>
      <c r="E35" s="366"/>
      <c r="F35" s="366"/>
      <c r="G35" s="366"/>
      <c r="H35" s="366"/>
      <c r="I35" s="366"/>
      <c r="J35" s="366"/>
      <c r="K35" s="366"/>
      <c r="L35" s="366"/>
      <c r="M35" s="12"/>
      <c r="N35" s="12"/>
      <c r="O35" s="12"/>
    </row>
    <row r="36" spans="1:15" x14ac:dyDescent="0.25">
      <c r="A36" s="366"/>
      <c r="B36" s="366"/>
      <c r="C36" s="366"/>
      <c r="D36" s="366"/>
      <c r="E36" s="366"/>
      <c r="F36" s="366"/>
      <c r="G36" s="366"/>
      <c r="H36" s="366"/>
      <c r="I36" s="366"/>
      <c r="J36" s="366"/>
      <c r="K36" s="366"/>
      <c r="L36" s="366"/>
      <c r="M36" s="12"/>
      <c r="N36" s="12"/>
      <c r="O36" s="12"/>
    </row>
    <row r="37" spans="1:15" x14ac:dyDescent="0.25">
      <c r="A37" s="366"/>
      <c r="B37" s="366"/>
      <c r="C37" s="366"/>
      <c r="D37" s="366"/>
      <c r="E37" s="366"/>
      <c r="F37" s="366"/>
      <c r="G37" s="366"/>
      <c r="H37" s="366"/>
      <c r="I37" s="366"/>
      <c r="J37" s="366"/>
      <c r="K37" s="366"/>
      <c r="L37" s="366"/>
      <c r="M37" s="12"/>
      <c r="N37" s="12"/>
      <c r="O37" s="12"/>
    </row>
    <row r="38" spans="1:15" x14ac:dyDescent="0.25">
      <c r="A38" s="366"/>
      <c r="B38" s="366"/>
      <c r="C38" s="366"/>
      <c r="D38" s="366"/>
      <c r="E38" s="366"/>
      <c r="F38" s="366"/>
      <c r="G38" s="366"/>
      <c r="H38" s="366"/>
      <c r="I38" s="366"/>
      <c r="J38" s="366"/>
      <c r="K38" s="366"/>
      <c r="L38" s="366"/>
      <c r="M38" s="12"/>
      <c r="N38" s="12"/>
      <c r="O38" s="12"/>
    </row>
    <row r="39" spans="1:15" x14ac:dyDescent="0.25">
      <c r="A39" s="366"/>
      <c r="B39" s="366"/>
      <c r="C39" s="366"/>
      <c r="D39" s="366"/>
      <c r="E39" s="366"/>
      <c r="F39" s="366"/>
      <c r="G39" s="366"/>
      <c r="H39" s="366"/>
      <c r="I39" s="366"/>
      <c r="J39" s="366"/>
      <c r="K39" s="366"/>
      <c r="L39" s="366"/>
      <c r="M39" s="12"/>
      <c r="N39" s="12"/>
      <c r="O39" s="12"/>
    </row>
    <row r="40" spans="1:15" x14ac:dyDescent="0.25">
      <c r="A40" s="366"/>
      <c r="B40" s="366"/>
      <c r="C40" s="366"/>
      <c r="D40" s="366"/>
      <c r="E40" s="366"/>
      <c r="F40" s="366"/>
      <c r="G40" s="366"/>
      <c r="H40" s="366"/>
      <c r="I40" s="366"/>
      <c r="J40" s="366"/>
      <c r="K40" s="366"/>
      <c r="L40" s="366"/>
      <c r="M40" s="12"/>
      <c r="N40" s="12"/>
      <c r="O40" s="12"/>
    </row>
    <row r="41" spans="1:15" x14ac:dyDescent="0.25">
      <c r="A41" s="366"/>
      <c r="B41" s="366"/>
      <c r="C41" s="366"/>
      <c r="D41" s="366"/>
      <c r="E41" s="366"/>
      <c r="F41" s="366"/>
      <c r="G41" s="366"/>
      <c r="H41" s="366"/>
      <c r="I41" s="366"/>
      <c r="J41" s="366"/>
      <c r="K41" s="366"/>
      <c r="L41" s="366"/>
      <c r="M41" s="12"/>
      <c r="N41" s="12"/>
      <c r="O41" s="12"/>
    </row>
    <row r="42" spans="1:15" x14ac:dyDescent="0.25">
      <c r="A42" s="366"/>
      <c r="B42" s="366"/>
      <c r="C42" s="366"/>
      <c r="D42" s="366"/>
      <c r="E42" s="366"/>
      <c r="F42" s="366"/>
      <c r="G42" s="366"/>
      <c r="H42" s="366"/>
      <c r="I42" s="366"/>
      <c r="J42" s="366"/>
      <c r="K42" s="366"/>
      <c r="L42" s="366"/>
      <c r="M42" s="12"/>
      <c r="N42" s="12"/>
      <c r="O42" s="12"/>
    </row>
    <row r="43" spans="1:15" x14ac:dyDescent="0.25">
      <c r="A43" s="366"/>
      <c r="B43" s="366"/>
      <c r="C43" s="366"/>
      <c r="D43" s="366"/>
      <c r="E43" s="366"/>
      <c r="F43" s="366"/>
      <c r="G43" s="366"/>
      <c r="H43" s="366"/>
      <c r="I43" s="366"/>
      <c r="J43" s="366"/>
      <c r="K43" s="366"/>
      <c r="L43" s="366"/>
      <c r="M43" s="12"/>
      <c r="N43" s="12"/>
      <c r="O43" s="12"/>
    </row>
    <row r="44" spans="1:15" x14ac:dyDescent="0.25">
      <c r="A44" s="366"/>
      <c r="B44" s="366"/>
      <c r="C44" s="366"/>
      <c r="D44" s="366"/>
      <c r="E44" s="366"/>
      <c r="F44" s="366"/>
      <c r="G44" s="366"/>
      <c r="H44" s="366"/>
      <c r="I44" s="366"/>
      <c r="J44" s="366"/>
      <c r="K44" s="366"/>
      <c r="L44" s="366"/>
      <c r="M44" s="12"/>
      <c r="N44" s="12"/>
      <c r="O44" s="12"/>
    </row>
    <row r="45" spans="1:15" x14ac:dyDescent="0.25">
      <c r="A45" s="366"/>
      <c r="B45" s="366"/>
      <c r="C45" s="366"/>
      <c r="D45" s="366"/>
      <c r="E45" s="366"/>
      <c r="F45" s="366"/>
      <c r="G45" s="366"/>
      <c r="H45" s="366"/>
      <c r="I45" s="366"/>
      <c r="J45" s="366"/>
      <c r="K45" s="366"/>
      <c r="L45" s="366"/>
      <c r="M45" s="12"/>
      <c r="N45" s="12"/>
      <c r="O45" s="12"/>
    </row>
    <row r="46" spans="1:15" x14ac:dyDescent="0.25">
      <c r="A46" s="366"/>
      <c r="B46" s="366"/>
      <c r="C46" s="366"/>
      <c r="D46" s="366"/>
      <c r="E46" s="366"/>
      <c r="F46" s="366"/>
      <c r="G46" s="366"/>
      <c r="H46" s="366"/>
      <c r="I46" s="366"/>
      <c r="J46" s="366"/>
      <c r="K46" s="366"/>
      <c r="L46" s="366"/>
      <c r="M46" s="12"/>
      <c r="N46" s="12"/>
      <c r="O46" s="12"/>
    </row>
    <row r="47" spans="1:15" ht="15" customHeight="1" x14ac:dyDescent="0.25">
      <c r="A47" s="366"/>
      <c r="B47" s="366"/>
      <c r="C47" s="366"/>
      <c r="D47" s="366"/>
      <c r="E47" s="366"/>
      <c r="F47" s="366"/>
      <c r="G47" s="366"/>
      <c r="H47" s="366"/>
      <c r="I47" s="366"/>
      <c r="J47" s="366"/>
      <c r="K47" s="366"/>
      <c r="L47" s="366"/>
      <c r="M47" s="12"/>
      <c r="N47" s="12"/>
      <c r="O47" s="12"/>
    </row>
    <row r="48" spans="1:15" ht="15" customHeight="1" x14ac:dyDescent="0.25">
      <c r="A48" s="366"/>
      <c r="B48" s="366"/>
      <c r="C48" s="366"/>
      <c r="D48" s="366"/>
      <c r="E48" s="366"/>
      <c r="F48" s="366"/>
      <c r="G48" s="366"/>
      <c r="H48" s="366"/>
      <c r="I48" s="366"/>
      <c r="J48" s="366"/>
      <c r="K48" s="366"/>
      <c r="L48" s="366"/>
      <c r="M48" s="12"/>
      <c r="N48" s="12"/>
      <c r="O48" s="12"/>
    </row>
    <row r="49" spans="1:15" ht="15" customHeight="1" x14ac:dyDescent="0.25">
      <c r="A49" s="366"/>
      <c r="B49" s="366"/>
      <c r="C49" s="366"/>
      <c r="D49" s="366"/>
      <c r="E49" s="366"/>
      <c r="F49" s="366"/>
      <c r="G49" s="366"/>
      <c r="H49" s="366"/>
      <c r="I49" s="366"/>
      <c r="J49" s="366"/>
      <c r="K49" s="366"/>
      <c r="L49" s="366"/>
      <c r="M49" s="12"/>
      <c r="N49" s="12"/>
      <c r="O49" s="12"/>
    </row>
    <row r="50" spans="1:15" ht="15" customHeight="1" x14ac:dyDescent="0.25">
      <c r="A50" s="366"/>
      <c r="B50" s="366"/>
      <c r="C50" s="366"/>
      <c r="D50" s="366"/>
      <c r="E50" s="366"/>
      <c r="F50" s="366"/>
      <c r="G50" s="366"/>
      <c r="H50" s="366"/>
      <c r="I50" s="366"/>
      <c r="J50" s="366"/>
      <c r="K50" s="366"/>
      <c r="L50" s="366"/>
      <c r="M50" s="12"/>
      <c r="N50" s="12"/>
      <c r="O50" s="12"/>
    </row>
    <row r="51" spans="1:15" x14ac:dyDescent="0.25">
      <c r="A51" s="18" t="s">
        <v>261</v>
      </c>
      <c r="B51" s="18"/>
      <c r="C51" s="18"/>
      <c r="D51" s="18"/>
      <c r="E51" s="18"/>
      <c r="F51" s="18"/>
      <c r="G51" s="18"/>
      <c r="H51" s="18"/>
      <c r="I51" s="18"/>
      <c r="J51" s="18"/>
      <c r="K51" s="18"/>
      <c r="L51" s="18"/>
      <c r="M51" s="12"/>
      <c r="N51" s="12"/>
      <c r="O51" s="12"/>
    </row>
    <row r="52" spans="1:15" ht="15" customHeight="1" x14ac:dyDescent="0.25">
      <c r="A52" s="366" t="s">
        <v>364</v>
      </c>
      <c r="B52" s="366"/>
      <c r="C52" s="366"/>
      <c r="D52" s="366"/>
      <c r="E52" s="366"/>
      <c r="F52" s="366"/>
      <c r="G52" s="366"/>
      <c r="H52" s="366"/>
      <c r="I52" s="366"/>
      <c r="J52" s="366"/>
      <c r="K52" s="366"/>
      <c r="L52" s="366"/>
      <c r="M52" s="12"/>
      <c r="N52" s="12"/>
      <c r="O52" s="12"/>
    </row>
    <row r="53" spans="1:15" x14ac:dyDescent="0.25">
      <c r="A53" s="366"/>
      <c r="B53" s="366"/>
      <c r="C53" s="366"/>
      <c r="D53" s="366"/>
      <c r="E53" s="366"/>
      <c r="F53" s="366"/>
      <c r="G53" s="366"/>
      <c r="H53" s="366"/>
      <c r="I53" s="366"/>
      <c r="J53" s="366"/>
      <c r="K53" s="366"/>
      <c r="L53" s="366"/>
      <c r="M53" s="12"/>
      <c r="N53" s="12"/>
      <c r="O53" s="12"/>
    </row>
    <row r="54" spans="1:15" ht="15" customHeight="1" x14ac:dyDescent="0.25">
      <c r="A54" s="366"/>
      <c r="B54" s="366"/>
      <c r="C54" s="366"/>
      <c r="D54" s="366"/>
      <c r="E54" s="366"/>
      <c r="F54" s="366"/>
      <c r="G54" s="366"/>
      <c r="H54" s="366"/>
      <c r="I54" s="366"/>
      <c r="J54" s="366"/>
      <c r="K54" s="366"/>
      <c r="L54" s="366"/>
      <c r="M54" s="12"/>
      <c r="N54" s="12"/>
      <c r="O54" s="12"/>
    </row>
    <row r="55" spans="1:15" x14ac:dyDescent="0.25">
      <c r="A55" s="366"/>
      <c r="B55" s="366"/>
      <c r="C55" s="366"/>
      <c r="D55" s="366"/>
      <c r="E55" s="366"/>
      <c r="F55" s="366"/>
      <c r="G55" s="366"/>
      <c r="H55" s="366"/>
      <c r="I55" s="366"/>
      <c r="J55" s="366"/>
      <c r="K55" s="366"/>
      <c r="L55" s="366"/>
      <c r="M55" s="12"/>
      <c r="N55" s="12"/>
      <c r="O55" s="12"/>
    </row>
    <row r="56" spans="1:15" x14ac:dyDescent="0.25">
      <c r="A56" s="366"/>
      <c r="B56" s="366"/>
      <c r="C56" s="366"/>
      <c r="D56" s="366"/>
      <c r="E56" s="366"/>
      <c r="F56" s="366"/>
      <c r="G56" s="366"/>
      <c r="H56" s="366"/>
      <c r="I56" s="366"/>
      <c r="J56" s="366"/>
      <c r="K56" s="366"/>
      <c r="L56" s="366"/>
      <c r="M56" s="12"/>
      <c r="N56" s="12"/>
      <c r="O56" s="12"/>
    </row>
    <row r="57" spans="1:15" x14ac:dyDescent="0.25">
      <c r="A57" s="366"/>
      <c r="B57" s="366"/>
      <c r="C57" s="366"/>
      <c r="D57" s="366"/>
      <c r="E57" s="366"/>
      <c r="F57" s="366"/>
      <c r="G57" s="366"/>
      <c r="H57" s="366"/>
      <c r="I57" s="366"/>
      <c r="J57" s="366"/>
      <c r="K57" s="366"/>
      <c r="L57" s="366"/>
      <c r="M57" s="12"/>
      <c r="N57" s="12"/>
      <c r="O57" s="12"/>
    </row>
    <row r="58" spans="1:15" ht="20.7" customHeight="1" x14ac:dyDescent="0.25">
      <c r="A58" s="366"/>
      <c r="B58" s="366"/>
      <c r="C58" s="366"/>
      <c r="D58" s="366"/>
      <c r="E58" s="366"/>
      <c r="F58" s="366"/>
      <c r="G58" s="366"/>
      <c r="H58" s="366"/>
      <c r="I58" s="366"/>
      <c r="J58" s="366"/>
      <c r="K58" s="366"/>
      <c r="L58" s="366"/>
      <c r="M58" s="12"/>
      <c r="N58" s="12"/>
      <c r="O58" s="12"/>
    </row>
    <row r="59" spans="1:15" x14ac:dyDescent="0.25">
      <c r="A59" s="18" t="s">
        <v>271</v>
      </c>
      <c r="B59" s="18"/>
      <c r="C59" s="18"/>
      <c r="D59" s="18"/>
      <c r="E59" s="18"/>
      <c r="F59" s="18"/>
      <c r="G59" s="18"/>
      <c r="H59" s="18"/>
      <c r="I59" s="18"/>
      <c r="J59" s="18"/>
      <c r="K59" s="18"/>
      <c r="L59" s="18"/>
      <c r="M59" s="12"/>
      <c r="N59" s="12"/>
      <c r="O59" s="12"/>
    </row>
    <row r="60" spans="1:15" ht="15" customHeight="1" x14ac:dyDescent="0.25">
      <c r="A60" s="366" t="s">
        <v>304</v>
      </c>
      <c r="B60" s="366"/>
      <c r="C60" s="366"/>
      <c r="D60" s="366"/>
      <c r="E60" s="366"/>
      <c r="F60" s="366"/>
      <c r="G60" s="366"/>
      <c r="H60" s="366"/>
      <c r="I60" s="366"/>
      <c r="J60" s="366"/>
      <c r="K60" s="366"/>
      <c r="L60" s="366"/>
      <c r="M60" s="12"/>
      <c r="N60" s="12"/>
      <c r="O60" s="12"/>
    </row>
    <row r="61" spans="1:15" x14ac:dyDescent="0.25">
      <c r="A61" s="366"/>
      <c r="B61" s="366"/>
      <c r="C61" s="366"/>
      <c r="D61" s="366"/>
      <c r="E61" s="366"/>
      <c r="F61" s="366"/>
      <c r="G61" s="366"/>
      <c r="H61" s="366"/>
      <c r="I61" s="366"/>
      <c r="J61" s="366"/>
      <c r="K61" s="366"/>
      <c r="L61" s="366"/>
      <c r="M61" s="12"/>
      <c r="N61" s="12"/>
      <c r="O61" s="12"/>
    </row>
    <row r="62" spans="1:15" x14ac:dyDescent="0.25">
      <c r="A62" s="366"/>
      <c r="B62" s="366"/>
      <c r="C62" s="366"/>
      <c r="D62" s="366"/>
      <c r="E62" s="366"/>
      <c r="F62" s="366"/>
      <c r="G62" s="366"/>
      <c r="H62" s="366"/>
      <c r="I62" s="366"/>
      <c r="J62" s="366"/>
      <c r="K62" s="366"/>
      <c r="L62" s="366"/>
      <c r="M62" s="12"/>
      <c r="N62" s="12"/>
      <c r="O62" s="12"/>
    </row>
    <row r="63" spans="1:15" ht="15" customHeight="1" x14ac:dyDescent="0.25">
      <c r="A63" s="366"/>
      <c r="B63" s="366"/>
      <c r="C63" s="366"/>
      <c r="D63" s="366"/>
      <c r="E63" s="366"/>
      <c r="F63" s="366"/>
      <c r="G63" s="366"/>
      <c r="H63" s="366"/>
      <c r="I63" s="366"/>
      <c r="J63" s="366"/>
      <c r="K63" s="366"/>
      <c r="L63" s="366"/>
      <c r="M63" s="12"/>
      <c r="N63" s="12"/>
      <c r="O63" s="12"/>
    </row>
    <row r="64" spans="1:15" x14ac:dyDescent="0.25">
      <c r="A64" s="366"/>
      <c r="B64" s="366"/>
      <c r="C64" s="366"/>
      <c r="D64" s="366"/>
      <c r="E64" s="366"/>
      <c r="F64" s="366"/>
      <c r="G64" s="366"/>
      <c r="H64" s="366"/>
      <c r="I64" s="366"/>
      <c r="J64" s="366"/>
      <c r="K64" s="366"/>
      <c r="L64" s="366"/>
      <c r="M64" s="12"/>
      <c r="N64" s="12"/>
      <c r="O64" s="12"/>
    </row>
    <row r="65" spans="1:15" x14ac:dyDescent="0.25">
      <c r="A65" s="366"/>
      <c r="B65" s="366"/>
      <c r="C65" s="366"/>
      <c r="D65" s="366"/>
      <c r="E65" s="366"/>
      <c r="F65" s="366"/>
      <c r="G65" s="366"/>
      <c r="H65" s="366"/>
      <c r="I65" s="366"/>
      <c r="J65" s="366"/>
      <c r="K65" s="366"/>
      <c r="L65" s="366"/>
      <c r="M65" s="12"/>
      <c r="N65" s="12"/>
      <c r="O65" s="12"/>
    </row>
    <row r="66" spans="1:15" x14ac:dyDescent="0.25">
      <c r="A66" s="366"/>
      <c r="B66" s="366"/>
      <c r="C66" s="366"/>
      <c r="D66" s="366"/>
      <c r="E66" s="366"/>
      <c r="F66" s="366"/>
      <c r="G66" s="366"/>
      <c r="H66" s="366"/>
      <c r="I66" s="366"/>
      <c r="J66" s="366"/>
      <c r="K66" s="366"/>
      <c r="L66" s="366"/>
      <c r="M66" s="12"/>
      <c r="N66" s="12"/>
      <c r="O66" s="12"/>
    </row>
    <row r="67" spans="1:15" x14ac:dyDescent="0.25">
      <c r="A67" s="366"/>
      <c r="B67" s="366"/>
      <c r="C67" s="366"/>
      <c r="D67" s="366"/>
      <c r="E67" s="366"/>
      <c r="F67" s="366"/>
      <c r="G67" s="366"/>
      <c r="H67" s="366"/>
      <c r="I67" s="366"/>
      <c r="J67" s="366"/>
      <c r="K67" s="366"/>
      <c r="L67" s="366"/>
      <c r="M67" s="12"/>
      <c r="N67" s="12"/>
      <c r="O67" s="12"/>
    </row>
    <row r="68" spans="1:15" x14ac:dyDescent="0.25">
      <c r="A68" s="366"/>
      <c r="B68" s="366"/>
      <c r="C68" s="366"/>
      <c r="D68" s="366"/>
      <c r="E68" s="366"/>
      <c r="F68" s="366"/>
      <c r="G68" s="366"/>
      <c r="H68" s="366"/>
      <c r="I68" s="366"/>
      <c r="J68" s="366"/>
      <c r="K68" s="366"/>
      <c r="L68" s="366"/>
      <c r="M68" s="12"/>
      <c r="N68" s="12"/>
      <c r="O68" s="12"/>
    </row>
    <row r="69" spans="1:15" x14ac:dyDescent="0.25">
      <c r="A69" s="366"/>
      <c r="B69" s="366"/>
      <c r="C69" s="366"/>
      <c r="D69" s="366"/>
      <c r="E69" s="366"/>
      <c r="F69" s="366"/>
      <c r="G69" s="366"/>
      <c r="H69" s="366"/>
      <c r="I69" s="366"/>
      <c r="J69" s="366"/>
      <c r="K69" s="366"/>
      <c r="L69" s="366"/>
      <c r="M69" s="12"/>
      <c r="N69" s="12"/>
      <c r="O69" s="12"/>
    </row>
    <row r="70" spans="1:15" x14ac:dyDescent="0.25">
      <c r="A70" s="366"/>
      <c r="B70" s="366"/>
      <c r="C70" s="366"/>
      <c r="D70" s="366"/>
      <c r="E70" s="366"/>
      <c r="F70" s="366"/>
      <c r="G70" s="366"/>
      <c r="H70" s="366"/>
      <c r="I70" s="366"/>
      <c r="J70" s="366"/>
      <c r="K70" s="366"/>
      <c r="L70" s="366"/>
      <c r="M70" s="12"/>
      <c r="N70" s="12"/>
      <c r="O70" s="12"/>
    </row>
    <row r="71" spans="1:15" x14ac:dyDescent="0.25">
      <c r="A71" s="366"/>
      <c r="B71" s="366"/>
      <c r="C71" s="366"/>
      <c r="D71" s="366"/>
      <c r="E71" s="366"/>
      <c r="F71" s="366"/>
      <c r="G71" s="366"/>
      <c r="H71" s="366"/>
      <c r="I71" s="366"/>
      <c r="J71" s="366"/>
      <c r="K71" s="366"/>
      <c r="L71" s="366"/>
      <c r="M71" s="12"/>
      <c r="N71" s="12"/>
      <c r="O71" s="12"/>
    </row>
    <row r="72" spans="1:15" ht="27" customHeight="1" x14ac:dyDescent="0.25">
      <c r="A72" s="366"/>
      <c r="B72" s="366"/>
      <c r="C72" s="366"/>
      <c r="D72" s="366"/>
      <c r="E72" s="366"/>
      <c r="F72" s="366"/>
      <c r="G72" s="366"/>
      <c r="H72" s="366"/>
      <c r="I72" s="366"/>
      <c r="J72" s="366"/>
      <c r="K72" s="366"/>
      <c r="L72" s="366"/>
      <c r="M72" s="12"/>
      <c r="N72" s="12"/>
      <c r="O72" s="12"/>
    </row>
    <row r="73" spans="1:15" x14ac:dyDescent="0.25">
      <c r="A73" s="14"/>
      <c r="B73" s="14"/>
      <c r="C73" s="14"/>
      <c r="D73" s="14"/>
      <c r="E73" s="14"/>
      <c r="F73" s="14"/>
      <c r="G73" s="14"/>
      <c r="H73" s="14"/>
      <c r="I73" s="14"/>
      <c r="J73" s="14"/>
      <c r="K73" s="14"/>
      <c r="L73" s="14"/>
      <c r="M73" s="12"/>
      <c r="N73" s="12"/>
      <c r="O73" s="12"/>
    </row>
    <row r="74" spans="1:15" ht="15.6" x14ac:dyDescent="0.25">
      <c r="A74" s="15" t="s">
        <v>305</v>
      </c>
      <c r="B74" s="14"/>
      <c r="C74" s="14"/>
      <c r="D74" s="14"/>
      <c r="E74" s="14"/>
      <c r="F74" s="14"/>
      <c r="G74" s="14"/>
      <c r="H74" s="14"/>
      <c r="I74" s="14"/>
      <c r="J74" s="14"/>
      <c r="K74" s="14"/>
      <c r="L74" s="14"/>
      <c r="M74" s="12"/>
      <c r="N74" s="12"/>
      <c r="O74" s="12"/>
    </row>
    <row r="75" spans="1:15" x14ac:dyDescent="0.25">
      <c r="A75" s="16" t="s">
        <v>289</v>
      </c>
      <c r="B75" s="14"/>
      <c r="C75" s="14"/>
      <c r="D75" s="14"/>
      <c r="E75" s="14"/>
      <c r="F75" s="14"/>
      <c r="G75" s="14"/>
      <c r="H75" s="14"/>
      <c r="I75" s="14"/>
      <c r="J75" s="14"/>
      <c r="K75" s="14"/>
      <c r="L75" s="14"/>
      <c r="M75" s="12"/>
      <c r="N75" s="12"/>
      <c r="O75" s="12"/>
    </row>
    <row r="76" spans="1:15" x14ac:dyDescent="0.25">
      <c r="A76" s="16" t="s">
        <v>290</v>
      </c>
      <c r="B76" s="16"/>
      <c r="C76" s="16"/>
      <c r="D76" s="16"/>
      <c r="E76" s="16"/>
      <c r="F76" s="14"/>
      <c r="G76" s="14"/>
      <c r="H76" s="14"/>
      <c r="I76" s="14"/>
      <c r="J76" s="14"/>
      <c r="K76" s="14"/>
      <c r="L76" s="14"/>
      <c r="M76" s="12"/>
      <c r="N76" s="12"/>
      <c r="O76" s="12"/>
    </row>
    <row r="77" spans="1:15" x14ac:dyDescent="0.25">
      <c r="A77" s="16"/>
      <c r="B77" s="16"/>
      <c r="C77" s="16"/>
      <c r="D77" s="16"/>
      <c r="E77" s="16"/>
      <c r="F77" s="14"/>
      <c r="G77" s="14"/>
      <c r="H77" s="14"/>
      <c r="I77" s="14"/>
      <c r="J77" s="14"/>
      <c r="K77" s="14"/>
      <c r="L77" s="14"/>
      <c r="M77" s="12"/>
      <c r="N77" s="12"/>
      <c r="O77" s="12"/>
    </row>
    <row r="78" spans="1:15" x14ac:dyDescent="0.25">
      <c r="A78" s="16"/>
      <c r="B78" s="16"/>
      <c r="C78" s="16"/>
      <c r="D78" s="16"/>
      <c r="E78" s="16"/>
      <c r="F78" s="14"/>
      <c r="G78" s="14"/>
      <c r="H78" s="14"/>
      <c r="I78" s="14"/>
      <c r="J78" s="14"/>
      <c r="K78" s="14"/>
      <c r="L78" s="14"/>
      <c r="M78" s="12"/>
      <c r="N78" s="12"/>
      <c r="O78" s="12"/>
    </row>
    <row r="79" spans="1:15" x14ac:dyDescent="0.25">
      <c r="A79" s="16"/>
      <c r="B79" s="16"/>
      <c r="C79" s="16"/>
      <c r="D79" s="16"/>
      <c r="E79" s="16"/>
      <c r="F79" s="14"/>
      <c r="G79" s="14"/>
      <c r="H79" s="14"/>
      <c r="I79" s="14"/>
      <c r="J79" s="14"/>
      <c r="K79" s="14"/>
      <c r="L79" s="14"/>
      <c r="M79" s="12"/>
      <c r="N79" s="12"/>
      <c r="O79" s="12"/>
    </row>
    <row r="80" spans="1:15" x14ac:dyDescent="0.25">
      <c r="A80" s="16"/>
      <c r="B80" s="16"/>
      <c r="C80" s="16"/>
      <c r="D80" s="16"/>
      <c r="E80" s="16"/>
      <c r="F80" s="14"/>
      <c r="G80" s="14"/>
      <c r="H80" s="14"/>
      <c r="I80" s="14"/>
      <c r="J80" s="14"/>
      <c r="K80" s="14"/>
      <c r="L80" s="14"/>
      <c r="M80" s="12"/>
      <c r="N80" s="12"/>
      <c r="O80" s="12"/>
    </row>
    <row r="81" spans="1:15" x14ac:dyDescent="0.25">
      <c r="A81" s="16"/>
      <c r="B81" s="16"/>
      <c r="C81" s="16"/>
      <c r="D81" s="16"/>
      <c r="E81" s="16"/>
      <c r="F81" s="14"/>
      <c r="G81" s="14"/>
      <c r="H81" s="14"/>
      <c r="I81" s="14"/>
      <c r="J81" s="14"/>
      <c r="K81" s="14"/>
      <c r="L81" s="14"/>
      <c r="M81" s="12"/>
      <c r="N81" s="12"/>
      <c r="O81" s="12"/>
    </row>
    <row r="82" spans="1:15" x14ac:dyDescent="0.25">
      <c r="A82" s="16"/>
      <c r="B82" s="16"/>
      <c r="C82" s="16"/>
      <c r="D82" s="16"/>
      <c r="E82" s="16"/>
      <c r="F82" s="14"/>
      <c r="G82" s="14"/>
      <c r="H82" s="14"/>
      <c r="I82" s="14"/>
      <c r="J82" s="14"/>
      <c r="K82" s="14"/>
      <c r="L82" s="14"/>
      <c r="M82" s="12"/>
      <c r="N82" s="12"/>
      <c r="O82" s="12"/>
    </row>
    <row r="83" spans="1:15" x14ac:dyDescent="0.25">
      <c r="A83" s="16"/>
      <c r="B83" s="16"/>
      <c r="C83" s="16"/>
      <c r="D83" s="16"/>
      <c r="E83" s="16"/>
      <c r="F83" s="14"/>
      <c r="G83" s="14"/>
      <c r="H83" s="14"/>
      <c r="I83" s="14"/>
      <c r="J83" s="14"/>
      <c r="K83" s="14"/>
      <c r="L83" s="14"/>
      <c r="M83" s="12"/>
      <c r="N83" s="12"/>
      <c r="O83" s="12"/>
    </row>
    <row r="84" spans="1:15" x14ac:dyDescent="0.25">
      <c r="A84" s="16"/>
      <c r="B84" s="16"/>
      <c r="C84" s="16"/>
      <c r="D84" s="16"/>
      <c r="E84" s="16"/>
      <c r="F84" s="14"/>
      <c r="G84" s="14"/>
      <c r="H84" s="14"/>
      <c r="I84" s="14"/>
      <c r="J84" s="14"/>
      <c r="K84" s="14"/>
      <c r="L84" s="14"/>
      <c r="M84" s="12"/>
      <c r="N84" s="12"/>
      <c r="O84" s="12"/>
    </row>
    <row r="85" spans="1:15" x14ac:dyDescent="0.25">
      <c r="A85" s="16"/>
      <c r="B85" s="16"/>
      <c r="C85" s="16"/>
      <c r="D85" s="16"/>
      <c r="E85" s="16"/>
      <c r="F85" s="14"/>
      <c r="G85" s="14"/>
      <c r="H85" s="14"/>
      <c r="I85" s="14"/>
      <c r="J85" s="14"/>
      <c r="K85" s="14"/>
      <c r="L85" s="14"/>
      <c r="M85" s="12"/>
      <c r="N85" s="12"/>
      <c r="O85" s="12"/>
    </row>
    <row r="86" spans="1:15" x14ac:dyDescent="0.25">
      <c r="A86" s="16"/>
      <c r="B86" s="16"/>
      <c r="C86" s="16"/>
      <c r="D86" s="16"/>
      <c r="E86" s="16"/>
      <c r="F86" s="14"/>
      <c r="G86" s="14"/>
      <c r="H86" s="14"/>
      <c r="I86" s="14"/>
      <c r="J86" s="14"/>
      <c r="K86" s="14"/>
      <c r="L86" s="14"/>
      <c r="M86" s="12"/>
      <c r="N86" s="12"/>
      <c r="O86" s="12"/>
    </row>
    <row r="87" spans="1:15" x14ac:dyDescent="0.25">
      <c r="A87" s="16"/>
      <c r="B87" s="16"/>
      <c r="C87" s="16"/>
      <c r="D87" s="16"/>
      <c r="E87" s="16"/>
      <c r="F87" s="14"/>
      <c r="G87" s="14"/>
      <c r="H87" s="14"/>
      <c r="I87" s="14"/>
      <c r="J87" s="14"/>
      <c r="K87" s="14"/>
      <c r="L87" s="14"/>
      <c r="M87" s="12"/>
      <c r="N87" s="12"/>
      <c r="O87" s="12"/>
    </row>
    <row r="88" spans="1:15" x14ac:dyDescent="0.25">
      <c r="A88" s="16"/>
      <c r="B88" s="16"/>
      <c r="C88" s="16"/>
      <c r="D88" s="16"/>
      <c r="E88" s="16"/>
      <c r="F88" s="14"/>
      <c r="G88" s="14"/>
      <c r="H88" s="14"/>
      <c r="I88" s="14"/>
      <c r="J88" s="14"/>
      <c r="K88" s="14"/>
      <c r="L88" s="14"/>
      <c r="M88" s="12"/>
      <c r="N88" s="12"/>
      <c r="O88" s="12"/>
    </row>
    <row r="89" spans="1:15" x14ac:dyDescent="0.25">
      <c r="A89" s="16"/>
      <c r="B89" s="16"/>
      <c r="C89" s="16"/>
      <c r="D89" s="16"/>
      <c r="E89" s="16"/>
      <c r="F89" s="14"/>
      <c r="G89" s="14"/>
      <c r="H89" s="14"/>
      <c r="I89" s="14"/>
      <c r="J89" s="14"/>
      <c r="K89" s="14"/>
      <c r="L89" s="14"/>
      <c r="M89" s="12"/>
      <c r="N89" s="12"/>
      <c r="O89" s="12"/>
    </row>
    <row r="90" spans="1:15" x14ac:dyDescent="0.25">
      <c r="A90" s="16"/>
      <c r="B90" s="16"/>
      <c r="C90" s="16"/>
      <c r="D90" s="16"/>
      <c r="E90" s="16"/>
      <c r="F90" s="14"/>
      <c r="G90" s="14"/>
      <c r="H90" s="14"/>
      <c r="I90" s="14"/>
      <c r="J90" s="14"/>
      <c r="K90" s="14"/>
      <c r="L90" s="14"/>
      <c r="M90" s="12"/>
      <c r="N90" s="12"/>
      <c r="O90" s="12"/>
    </row>
    <row r="91" spans="1:15" x14ac:dyDescent="0.25">
      <c r="A91" s="16"/>
      <c r="B91" s="16"/>
      <c r="C91" s="16"/>
      <c r="D91" s="16"/>
      <c r="E91" s="16"/>
      <c r="F91" s="14"/>
      <c r="G91" s="14"/>
      <c r="H91" s="14"/>
      <c r="I91" s="14"/>
      <c r="J91" s="14"/>
      <c r="K91" s="14"/>
      <c r="L91" s="14"/>
      <c r="M91" s="12"/>
      <c r="N91" s="12"/>
      <c r="O91" s="12"/>
    </row>
    <row r="92" spans="1:15" x14ac:dyDescent="0.25">
      <c r="A92" s="16"/>
      <c r="B92" s="16"/>
      <c r="C92" s="16"/>
      <c r="D92" s="16"/>
      <c r="E92" s="16"/>
      <c r="F92" s="14"/>
      <c r="G92" s="14"/>
      <c r="H92" s="14"/>
      <c r="I92" s="14"/>
      <c r="J92" s="14"/>
      <c r="K92" s="14"/>
      <c r="L92" s="14"/>
      <c r="M92" s="12"/>
      <c r="N92" s="12"/>
      <c r="O92" s="12"/>
    </row>
    <row r="93" spans="1:15" x14ac:dyDescent="0.25">
      <c r="A93" s="16"/>
      <c r="B93" s="16"/>
      <c r="C93" s="16"/>
      <c r="D93" s="16"/>
      <c r="E93" s="16"/>
      <c r="F93" s="14"/>
      <c r="G93" s="14"/>
      <c r="H93" s="14"/>
      <c r="I93" s="14"/>
      <c r="J93" s="14"/>
      <c r="K93" s="14"/>
      <c r="L93" s="14"/>
      <c r="M93" s="12"/>
      <c r="N93" s="12"/>
      <c r="O93" s="12"/>
    </row>
    <row r="94" spans="1:15" x14ac:dyDescent="0.25">
      <c r="A94" s="16"/>
      <c r="B94" s="16"/>
      <c r="C94" s="16"/>
      <c r="D94" s="16"/>
      <c r="E94" s="16"/>
      <c r="F94" s="14"/>
      <c r="G94" s="14"/>
      <c r="H94" s="14"/>
      <c r="I94" s="14"/>
      <c r="J94" s="14"/>
      <c r="K94" s="14"/>
      <c r="L94" s="14"/>
      <c r="M94" s="12"/>
      <c r="N94" s="12"/>
      <c r="O94" s="12"/>
    </row>
    <row r="95" spans="1:15" x14ac:dyDescent="0.25">
      <c r="A95" s="16" t="s">
        <v>291</v>
      </c>
      <c r="B95" s="16"/>
      <c r="C95" s="16"/>
      <c r="D95" s="16"/>
      <c r="E95" s="16"/>
      <c r="F95" s="14"/>
      <c r="G95" s="14"/>
      <c r="H95" s="14"/>
      <c r="I95" s="14"/>
      <c r="J95" s="14"/>
      <c r="K95" s="14"/>
      <c r="L95" s="14"/>
      <c r="M95" s="12"/>
      <c r="N95" s="12"/>
      <c r="O95" s="12"/>
    </row>
    <row r="96" spans="1:15" x14ac:dyDescent="0.25">
      <c r="A96" s="16"/>
      <c r="B96" s="16"/>
      <c r="C96" s="16"/>
      <c r="D96" s="16"/>
      <c r="E96" s="16"/>
      <c r="F96" s="14"/>
      <c r="G96" s="14"/>
      <c r="H96" s="14"/>
      <c r="I96" s="14"/>
      <c r="J96" s="14"/>
      <c r="K96" s="14"/>
      <c r="L96" s="14"/>
      <c r="M96" s="12"/>
      <c r="N96" s="12"/>
      <c r="O96" s="12"/>
    </row>
    <row r="97" spans="1:15" x14ac:dyDescent="0.25">
      <c r="A97" s="16"/>
      <c r="B97" s="16"/>
      <c r="C97" s="16"/>
      <c r="D97" s="16"/>
      <c r="E97" s="16"/>
      <c r="F97" s="14"/>
      <c r="G97" s="14"/>
      <c r="H97" s="14"/>
      <c r="I97" s="14"/>
      <c r="J97" s="14"/>
      <c r="K97" s="14"/>
      <c r="L97" s="14"/>
      <c r="M97" s="12"/>
      <c r="N97" s="12"/>
      <c r="O97" s="12"/>
    </row>
    <row r="98" spans="1:15" x14ac:dyDescent="0.25">
      <c r="A98" s="16"/>
      <c r="B98" s="16"/>
      <c r="C98" s="16"/>
      <c r="D98" s="16"/>
      <c r="E98" s="16"/>
      <c r="F98" s="14"/>
      <c r="G98" s="14"/>
      <c r="H98" s="14"/>
      <c r="I98" s="14"/>
      <c r="J98" s="14"/>
      <c r="K98" s="14"/>
      <c r="L98" s="14"/>
      <c r="M98" s="12"/>
      <c r="N98" s="12"/>
      <c r="O98" s="12"/>
    </row>
    <row r="99" spans="1:15" x14ac:dyDescent="0.25">
      <c r="A99" s="16"/>
      <c r="B99" s="16"/>
      <c r="C99" s="16"/>
      <c r="D99" s="16"/>
      <c r="E99" s="16"/>
      <c r="F99" s="14"/>
      <c r="G99" s="14"/>
      <c r="H99" s="14"/>
      <c r="I99" s="14"/>
      <c r="J99" s="14"/>
      <c r="K99" s="14"/>
      <c r="L99" s="14"/>
      <c r="M99" s="12"/>
      <c r="N99" s="12"/>
      <c r="O99" s="12"/>
    </row>
    <row r="100" spans="1:15" x14ac:dyDescent="0.25">
      <c r="A100" s="16"/>
      <c r="B100" s="16"/>
      <c r="C100" s="16"/>
      <c r="D100" s="16"/>
      <c r="E100" s="16"/>
      <c r="F100" s="14"/>
      <c r="G100" s="14"/>
      <c r="H100" s="14"/>
      <c r="I100" s="14"/>
      <c r="J100" s="14"/>
      <c r="K100" s="14"/>
      <c r="L100" s="14"/>
      <c r="M100" s="12"/>
      <c r="N100" s="12"/>
      <c r="O100" s="12"/>
    </row>
    <row r="101" spans="1:15" x14ac:dyDescent="0.25">
      <c r="A101" s="16"/>
      <c r="B101" s="16"/>
      <c r="C101" s="16"/>
      <c r="D101" s="16"/>
      <c r="E101" s="16"/>
      <c r="F101" s="14"/>
      <c r="G101" s="14"/>
      <c r="H101" s="14"/>
      <c r="I101" s="14"/>
      <c r="J101" s="14"/>
      <c r="K101" s="14"/>
      <c r="L101" s="14"/>
      <c r="M101" s="12"/>
      <c r="N101" s="12"/>
      <c r="O101" s="12"/>
    </row>
    <row r="102" spans="1:15" x14ac:dyDescent="0.25">
      <c r="A102" s="16"/>
      <c r="B102" s="16"/>
      <c r="C102" s="16"/>
      <c r="D102" s="16"/>
      <c r="E102" s="16"/>
      <c r="F102" s="14"/>
      <c r="G102" s="14"/>
      <c r="H102" s="14"/>
      <c r="I102" s="14"/>
      <c r="J102" s="14"/>
      <c r="K102" s="14"/>
      <c r="L102" s="14"/>
      <c r="M102" s="12"/>
      <c r="N102" s="12"/>
      <c r="O102" s="12"/>
    </row>
    <row r="103" spans="1:15" x14ac:dyDescent="0.25">
      <c r="A103" s="16"/>
      <c r="B103" s="16"/>
      <c r="C103" s="16"/>
      <c r="D103" s="16"/>
      <c r="E103" s="16"/>
      <c r="F103" s="14"/>
      <c r="G103" s="14"/>
      <c r="H103" s="14"/>
      <c r="I103" s="14"/>
      <c r="J103" s="14"/>
      <c r="K103" s="14"/>
      <c r="L103" s="14"/>
      <c r="M103" s="12"/>
      <c r="N103" s="12"/>
      <c r="O103" s="12"/>
    </row>
    <row r="104" spans="1:15" x14ac:dyDescent="0.25">
      <c r="A104" s="14"/>
      <c r="B104" s="14"/>
      <c r="C104" s="14"/>
      <c r="D104" s="14"/>
      <c r="E104" s="14"/>
      <c r="F104" s="14"/>
      <c r="G104" s="14"/>
      <c r="H104" s="14"/>
      <c r="I104" s="14"/>
      <c r="J104" s="14"/>
      <c r="K104" s="14"/>
      <c r="L104" s="14"/>
      <c r="M104" s="12"/>
      <c r="N104" s="12"/>
      <c r="O104" s="12"/>
    </row>
    <row r="105" spans="1:15" x14ac:dyDescent="0.25">
      <c r="A105" s="14"/>
      <c r="B105" s="14"/>
      <c r="C105" s="14"/>
      <c r="D105" s="14"/>
      <c r="E105" s="14"/>
      <c r="F105" s="14"/>
      <c r="G105" s="14"/>
      <c r="H105" s="14"/>
      <c r="I105" s="14"/>
      <c r="J105" s="14"/>
      <c r="K105" s="14"/>
      <c r="L105" s="14"/>
      <c r="M105" s="12"/>
      <c r="N105" s="12"/>
      <c r="O105" s="12"/>
    </row>
    <row r="106" spans="1:15" x14ac:dyDescent="0.25">
      <c r="A106" s="14"/>
      <c r="B106" s="14"/>
      <c r="C106" s="14"/>
      <c r="D106" s="14"/>
      <c r="E106" s="14"/>
      <c r="F106" s="14"/>
      <c r="G106" s="14"/>
      <c r="H106" s="14"/>
      <c r="I106" s="14"/>
      <c r="J106" s="14"/>
      <c r="K106" s="14"/>
      <c r="L106" s="14"/>
      <c r="M106" s="12"/>
      <c r="N106" s="12"/>
      <c r="O106" s="12"/>
    </row>
    <row r="107" spans="1:15" x14ac:dyDescent="0.25">
      <c r="A107" s="14"/>
      <c r="B107" s="14"/>
      <c r="C107" s="14"/>
      <c r="D107" s="14"/>
      <c r="E107" s="14"/>
      <c r="F107" s="14"/>
      <c r="G107" s="14"/>
      <c r="H107" s="14"/>
      <c r="I107" s="14"/>
      <c r="J107" s="14"/>
      <c r="K107" s="14"/>
      <c r="L107" s="14"/>
      <c r="M107" s="12"/>
      <c r="N107" s="12"/>
      <c r="O107" s="12"/>
    </row>
    <row r="108" spans="1:15" x14ac:dyDescent="0.25">
      <c r="A108" s="14"/>
      <c r="B108" s="14"/>
      <c r="C108" s="14"/>
      <c r="D108" s="14"/>
      <c r="E108" s="14"/>
      <c r="F108" s="14"/>
      <c r="G108" s="14"/>
      <c r="H108" s="14"/>
      <c r="I108" s="14"/>
      <c r="J108" s="14"/>
      <c r="K108" s="14"/>
      <c r="L108" s="14"/>
      <c r="M108" s="12"/>
      <c r="N108" s="12"/>
      <c r="O108" s="12"/>
    </row>
    <row r="109" spans="1:15" x14ac:dyDescent="0.25">
      <c r="A109" s="14"/>
      <c r="B109" s="14"/>
      <c r="C109" s="14"/>
      <c r="D109" s="14"/>
      <c r="E109" s="14"/>
      <c r="F109" s="14"/>
      <c r="G109" s="14"/>
      <c r="H109" s="14"/>
      <c r="I109" s="14"/>
      <c r="J109" s="14"/>
      <c r="K109" s="14"/>
      <c r="L109" s="14"/>
      <c r="M109" s="12"/>
      <c r="N109" s="12"/>
      <c r="O109" s="12"/>
    </row>
    <row r="110" spans="1:15" x14ac:dyDescent="0.25">
      <c r="A110" s="14"/>
      <c r="B110" s="14"/>
      <c r="C110" s="14"/>
      <c r="D110" s="14"/>
      <c r="E110" s="14"/>
      <c r="F110" s="14"/>
      <c r="G110" s="14"/>
      <c r="H110" s="14"/>
      <c r="I110" s="14"/>
      <c r="J110" s="14"/>
      <c r="K110" s="14"/>
      <c r="L110" s="14"/>
      <c r="M110" s="12"/>
      <c r="N110" s="12"/>
      <c r="O110" s="12"/>
    </row>
    <row r="111" spans="1:15" x14ac:dyDescent="0.25">
      <c r="A111" s="14"/>
      <c r="B111" s="14"/>
      <c r="C111" s="14"/>
      <c r="D111" s="14"/>
      <c r="E111" s="14"/>
      <c r="F111" s="14"/>
      <c r="G111" s="14"/>
      <c r="H111" s="14"/>
      <c r="I111" s="14"/>
      <c r="J111" s="14"/>
      <c r="K111" s="14"/>
      <c r="L111" s="14"/>
      <c r="M111" s="12"/>
      <c r="N111" s="12"/>
      <c r="O111" s="12"/>
    </row>
    <row r="112" spans="1:15" x14ac:dyDescent="0.25">
      <c r="A112" s="14"/>
      <c r="B112" s="14"/>
      <c r="C112" s="14"/>
      <c r="D112" s="14"/>
      <c r="E112" s="14"/>
      <c r="F112" s="14"/>
      <c r="G112" s="14"/>
      <c r="H112" s="14"/>
      <c r="I112" s="14"/>
      <c r="J112" s="14"/>
      <c r="K112" s="14"/>
      <c r="L112" s="14"/>
      <c r="M112" s="12"/>
      <c r="N112" s="12"/>
      <c r="O112" s="12"/>
    </row>
    <row r="113" spans="1:15" x14ac:dyDescent="0.25">
      <c r="A113" s="14"/>
      <c r="B113" s="14"/>
      <c r="C113" s="14"/>
      <c r="D113" s="14"/>
      <c r="E113" s="14"/>
      <c r="F113" s="14"/>
      <c r="G113" s="14"/>
      <c r="H113" s="14"/>
      <c r="I113" s="14"/>
      <c r="J113" s="14"/>
      <c r="K113" s="14"/>
      <c r="L113" s="14"/>
      <c r="M113" s="12"/>
      <c r="N113" s="12"/>
      <c r="O113" s="12"/>
    </row>
    <row r="114" spans="1:15" x14ac:dyDescent="0.25">
      <c r="A114" s="14"/>
      <c r="B114" s="14"/>
      <c r="C114" s="14"/>
      <c r="D114" s="14"/>
      <c r="E114" s="14"/>
      <c r="F114" s="14"/>
      <c r="G114" s="14"/>
      <c r="H114" s="14"/>
      <c r="I114" s="14"/>
      <c r="J114" s="14"/>
      <c r="K114" s="14"/>
      <c r="L114" s="14"/>
      <c r="M114" s="12"/>
      <c r="N114" s="12"/>
      <c r="O114" s="12"/>
    </row>
    <row r="115" spans="1:15" x14ac:dyDescent="0.25">
      <c r="A115" s="14"/>
      <c r="B115" s="14"/>
      <c r="C115" s="14"/>
      <c r="D115" s="14"/>
      <c r="E115" s="14"/>
      <c r="F115" s="14"/>
      <c r="G115" s="14"/>
      <c r="H115" s="14"/>
      <c r="I115" s="14"/>
      <c r="J115" s="14"/>
      <c r="K115" s="14"/>
      <c r="L115" s="14"/>
      <c r="M115" s="12"/>
      <c r="N115" s="12"/>
      <c r="O115" s="12"/>
    </row>
    <row r="116" spans="1:15" x14ac:dyDescent="0.25">
      <c r="A116" s="14"/>
      <c r="B116" s="14"/>
      <c r="C116" s="14"/>
      <c r="D116" s="14"/>
      <c r="E116" s="14"/>
      <c r="F116" s="14"/>
      <c r="G116" s="14"/>
      <c r="H116" s="14"/>
      <c r="I116" s="14"/>
      <c r="J116" s="14"/>
      <c r="K116" s="14"/>
      <c r="L116" s="14"/>
      <c r="M116" s="12"/>
      <c r="N116" s="12"/>
      <c r="O116" s="12"/>
    </row>
    <row r="117" spans="1:15" x14ac:dyDescent="0.25">
      <c r="A117" s="14"/>
      <c r="B117" s="14"/>
      <c r="C117" s="14"/>
      <c r="D117" s="14"/>
      <c r="E117" s="14"/>
      <c r="F117" s="14"/>
      <c r="G117" s="14"/>
      <c r="H117" s="14"/>
      <c r="I117" s="14"/>
      <c r="J117" s="14"/>
      <c r="K117" s="14"/>
      <c r="L117" s="14"/>
      <c r="M117" s="12"/>
      <c r="N117" s="12"/>
      <c r="O117" s="12"/>
    </row>
    <row r="118" spans="1:15" x14ac:dyDescent="0.25">
      <c r="A118" s="14"/>
      <c r="B118" s="14"/>
      <c r="C118" s="14"/>
      <c r="D118" s="14"/>
      <c r="E118" s="14"/>
      <c r="F118" s="14"/>
      <c r="G118" s="14"/>
      <c r="H118" s="14"/>
      <c r="I118" s="14"/>
      <c r="J118" s="14"/>
      <c r="K118" s="14"/>
      <c r="L118" s="14"/>
      <c r="M118" s="12"/>
      <c r="N118" s="12"/>
      <c r="O118" s="12"/>
    </row>
    <row r="119" spans="1:15" x14ac:dyDescent="0.25">
      <c r="A119" s="14"/>
      <c r="B119" s="14"/>
      <c r="C119" s="14"/>
      <c r="D119" s="14"/>
      <c r="E119" s="14"/>
      <c r="F119" s="14"/>
      <c r="G119" s="14"/>
      <c r="H119" s="14"/>
      <c r="I119" s="14"/>
      <c r="J119" s="14"/>
      <c r="K119" s="14"/>
      <c r="L119" s="14"/>
      <c r="M119" s="12"/>
      <c r="N119" s="12"/>
      <c r="O119" s="12"/>
    </row>
    <row r="120" spans="1:15" x14ac:dyDescent="0.25">
      <c r="A120" s="14"/>
      <c r="B120" s="14"/>
      <c r="C120" s="14"/>
      <c r="D120" s="14"/>
      <c r="E120" s="14"/>
      <c r="F120" s="14"/>
      <c r="G120" s="14"/>
      <c r="H120" s="14"/>
      <c r="I120" s="14"/>
      <c r="J120" s="14"/>
      <c r="K120" s="14"/>
      <c r="L120" s="14"/>
      <c r="M120" s="12"/>
      <c r="N120" s="12"/>
      <c r="O120" s="12"/>
    </row>
    <row r="121" spans="1:15" x14ac:dyDescent="0.25">
      <c r="A121" s="14"/>
      <c r="B121" s="14"/>
      <c r="C121" s="14"/>
      <c r="D121" s="14"/>
      <c r="E121" s="14"/>
      <c r="F121" s="14"/>
      <c r="G121" s="14"/>
      <c r="H121" s="14"/>
      <c r="I121" s="14"/>
      <c r="J121" s="14"/>
      <c r="K121" s="14"/>
      <c r="L121" s="14"/>
      <c r="M121" s="12"/>
      <c r="N121" s="12"/>
      <c r="O121" s="12"/>
    </row>
    <row r="122" spans="1:15" x14ac:dyDescent="0.25">
      <c r="A122" s="14"/>
      <c r="B122" s="14"/>
      <c r="C122" s="14"/>
      <c r="D122" s="14"/>
      <c r="E122" s="14"/>
      <c r="F122" s="14"/>
      <c r="G122" s="14"/>
      <c r="H122" s="14"/>
      <c r="I122" s="14"/>
      <c r="J122" s="14"/>
      <c r="K122" s="14"/>
      <c r="L122" s="14"/>
      <c r="M122" s="12"/>
      <c r="N122" s="12"/>
      <c r="O122" s="12"/>
    </row>
    <row r="123" spans="1:15" x14ac:dyDescent="0.25">
      <c r="A123" s="14"/>
      <c r="B123" s="14"/>
      <c r="C123" s="14"/>
      <c r="D123" s="14"/>
      <c r="E123" s="14"/>
      <c r="F123" s="14"/>
      <c r="G123" s="14"/>
      <c r="H123" s="14"/>
      <c r="I123" s="14"/>
      <c r="J123" s="14"/>
      <c r="K123" s="14"/>
      <c r="L123" s="14"/>
      <c r="M123" s="12"/>
      <c r="N123" s="12"/>
      <c r="O123" s="12"/>
    </row>
    <row r="124" spans="1:15" x14ac:dyDescent="0.25">
      <c r="A124" s="14"/>
      <c r="B124" s="14"/>
      <c r="C124" s="14"/>
      <c r="D124" s="14"/>
      <c r="E124" s="14"/>
      <c r="F124" s="14"/>
      <c r="G124" s="14"/>
      <c r="H124" s="14"/>
      <c r="I124" s="14"/>
      <c r="J124" s="14"/>
      <c r="K124" s="14"/>
      <c r="L124" s="14"/>
      <c r="M124" s="12"/>
      <c r="N124" s="12"/>
      <c r="O124" s="12"/>
    </row>
    <row r="125" spans="1:15" x14ac:dyDescent="0.25">
      <c r="A125" s="14"/>
      <c r="B125" s="14"/>
      <c r="C125" s="14"/>
      <c r="D125" s="14"/>
      <c r="E125" s="14"/>
      <c r="F125" s="14"/>
      <c r="G125" s="14"/>
      <c r="H125" s="14"/>
      <c r="I125" s="14"/>
      <c r="J125" s="14"/>
      <c r="K125" s="14"/>
      <c r="L125" s="14"/>
      <c r="M125" s="12"/>
      <c r="N125" s="12"/>
      <c r="O125" s="12"/>
    </row>
    <row r="126" spans="1:15" x14ac:dyDescent="0.25">
      <c r="A126" s="14"/>
      <c r="B126" s="14"/>
      <c r="C126" s="14"/>
      <c r="D126" s="14"/>
      <c r="E126" s="14"/>
      <c r="F126" s="14"/>
      <c r="G126" s="14"/>
      <c r="H126" s="14"/>
      <c r="I126" s="14"/>
      <c r="J126" s="14"/>
      <c r="K126" s="14"/>
      <c r="L126" s="14"/>
      <c r="M126" s="12"/>
      <c r="N126" s="12"/>
      <c r="O126" s="12"/>
    </row>
    <row r="127" spans="1:15" x14ac:dyDescent="0.25">
      <c r="A127" s="14"/>
      <c r="B127" s="14"/>
      <c r="C127" s="14"/>
      <c r="D127" s="14"/>
      <c r="E127" s="14"/>
      <c r="F127" s="14"/>
      <c r="G127" s="14"/>
      <c r="H127" s="14"/>
      <c r="I127" s="14"/>
      <c r="J127" s="14"/>
      <c r="K127" s="14"/>
      <c r="L127" s="14"/>
      <c r="M127" s="12"/>
      <c r="N127" s="12"/>
      <c r="O127" s="12"/>
    </row>
    <row r="128" spans="1:15" x14ac:dyDescent="0.25">
      <c r="A128" s="14"/>
      <c r="B128" s="14"/>
      <c r="C128" s="14"/>
      <c r="D128" s="14"/>
      <c r="E128" s="14"/>
      <c r="F128" s="14"/>
      <c r="G128" s="14"/>
      <c r="H128" s="14"/>
      <c r="I128" s="14"/>
      <c r="J128" s="14"/>
      <c r="K128" s="14"/>
      <c r="L128" s="14"/>
      <c r="M128" s="12"/>
      <c r="N128" s="12"/>
      <c r="O128" s="12"/>
    </row>
    <row r="129" spans="1:15" x14ac:dyDescent="0.25">
      <c r="A129" s="14"/>
      <c r="B129" s="14"/>
      <c r="C129" s="14"/>
      <c r="D129" s="14"/>
      <c r="E129" s="14"/>
      <c r="F129" s="14"/>
      <c r="G129" s="14"/>
      <c r="H129" s="14"/>
      <c r="I129" s="14"/>
      <c r="J129" s="14"/>
      <c r="K129" s="14"/>
      <c r="L129" s="14"/>
      <c r="M129" s="12"/>
      <c r="N129" s="12"/>
      <c r="O129" s="12"/>
    </row>
    <row r="130" spans="1:15" x14ac:dyDescent="0.25">
      <c r="A130" s="14"/>
      <c r="B130" s="14"/>
      <c r="C130" s="14"/>
      <c r="D130" s="14"/>
      <c r="E130" s="14"/>
      <c r="F130" s="14"/>
      <c r="G130" s="14"/>
      <c r="H130" s="14"/>
      <c r="I130" s="14"/>
      <c r="J130" s="14"/>
      <c r="K130" s="14"/>
      <c r="L130" s="14"/>
      <c r="M130" s="12"/>
      <c r="N130" s="12"/>
      <c r="O130" s="12"/>
    </row>
    <row r="131" spans="1:15" ht="15.6" x14ac:dyDescent="0.3">
      <c r="A131" s="17" t="s">
        <v>208</v>
      </c>
      <c r="B131" s="12"/>
      <c r="C131" s="12"/>
      <c r="D131" s="12"/>
      <c r="E131" s="12"/>
      <c r="F131" s="12"/>
      <c r="G131" s="12"/>
      <c r="H131" s="12"/>
      <c r="I131" s="12"/>
      <c r="J131" s="12"/>
      <c r="K131" s="12"/>
      <c r="L131" s="12"/>
      <c r="M131" s="12"/>
      <c r="N131" s="12"/>
      <c r="O131" s="12"/>
    </row>
    <row r="132" spans="1:15" x14ac:dyDescent="0.25">
      <c r="A132" s="12" t="s">
        <v>277</v>
      </c>
      <c r="B132" s="12"/>
      <c r="C132" s="12"/>
      <c r="D132" s="12"/>
      <c r="E132" s="12"/>
      <c r="F132" s="12"/>
      <c r="G132" s="12"/>
      <c r="H132" s="12"/>
      <c r="I132" s="12"/>
      <c r="J132" s="12"/>
      <c r="K132" s="12"/>
      <c r="L132" s="12"/>
      <c r="M132" s="12"/>
      <c r="N132" s="12"/>
      <c r="O132" s="12"/>
    </row>
    <row r="133" spans="1:15" x14ac:dyDescent="0.25">
      <c r="A133" s="12" t="s">
        <v>278</v>
      </c>
      <c r="B133" s="12"/>
      <c r="C133" s="12"/>
      <c r="D133" s="12"/>
      <c r="E133" s="12"/>
      <c r="F133" s="12"/>
      <c r="G133" s="12"/>
      <c r="H133" s="12"/>
      <c r="I133" s="12"/>
      <c r="J133" s="12"/>
      <c r="K133" s="12"/>
      <c r="L133" s="12"/>
      <c r="M133" s="12"/>
      <c r="N133" s="12"/>
      <c r="O133" s="12"/>
    </row>
    <row r="134" spans="1:15" x14ac:dyDescent="0.25">
      <c r="A134" s="12" t="s">
        <v>274</v>
      </c>
      <c r="B134" s="12"/>
      <c r="C134" s="12"/>
      <c r="D134" s="12"/>
      <c r="E134" s="12"/>
      <c r="F134" s="12"/>
      <c r="G134" s="12" t="s">
        <v>275</v>
      </c>
      <c r="H134" s="12"/>
      <c r="I134" s="12"/>
      <c r="J134" s="12"/>
      <c r="K134" s="12"/>
      <c r="L134" s="12"/>
      <c r="M134" s="12"/>
      <c r="O134" s="12"/>
    </row>
    <row r="135" spans="1:15" x14ac:dyDescent="0.25">
      <c r="M135" s="12"/>
      <c r="O135" s="12"/>
    </row>
    <row r="136" spans="1:15" x14ac:dyDescent="0.25">
      <c r="A136" s="12"/>
      <c r="B136" s="12"/>
      <c r="C136" s="12"/>
      <c r="D136" s="12"/>
      <c r="E136" s="12"/>
      <c r="F136" s="12"/>
      <c r="G136" s="12"/>
      <c r="H136" s="12"/>
      <c r="I136" s="12"/>
      <c r="J136" s="12"/>
      <c r="K136" s="12"/>
      <c r="L136" s="12"/>
      <c r="M136" s="12"/>
      <c r="O136" s="12"/>
    </row>
    <row r="137" spans="1:15" x14ac:dyDescent="0.25">
      <c r="A137" s="12"/>
      <c r="B137" s="12"/>
      <c r="C137" s="12"/>
      <c r="D137" s="12"/>
      <c r="E137" s="12"/>
      <c r="F137" s="12"/>
      <c r="G137" s="12"/>
      <c r="H137" s="12"/>
      <c r="I137" s="12"/>
      <c r="J137" s="12"/>
      <c r="K137" s="12"/>
      <c r="L137" s="12"/>
      <c r="M137" s="12"/>
      <c r="O137" s="12"/>
    </row>
    <row r="138" spans="1:15" x14ac:dyDescent="0.25">
      <c r="A138" s="12"/>
      <c r="B138" s="12"/>
      <c r="C138" s="12"/>
      <c r="D138" s="12"/>
      <c r="E138" s="12"/>
      <c r="F138" s="12"/>
      <c r="G138" s="12"/>
      <c r="H138" s="12"/>
      <c r="I138" s="12"/>
      <c r="J138" s="12"/>
      <c r="K138" s="12"/>
      <c r="L138" s="12"/>
      <c r="M138" s="12"/>
      <c r="O138" s="12"/>
    </row>
    <row r="139" spans="1:15" x14ac:dyDescent="0.25">
      <c r="A139" s="12"/>
      <c r="B139" s="12"/>
      <c r="C139" s="12"/>
      <c r="D139" s="12"/>
      <c r="E139" s="12"/>
      <c r="F139" s="12"/>
      <c r="G139" s="12"/>
      <c r="H139" s="12"/>
      <c r="I139" s="12"/>
      <c r="J139" s="12"/>
      <c r="K139" s="12"/>
      <c r="L139" s="12"/>
      <c r="M139" s="12"/>
      <c r="O139" s="12"/>
    </row>
    <row r="140" spans="1:15" x14ac:dyDescent="0.25">
      <c r="A140" s="12"/>
      <c r="B140" s="12"/>
      <c r="C140" s="12"/>
      <c r="D140" s="12"/>
      <c r="E140" s="12"/>
      <c r="F140" s="12"/>
      <c r="G140" s="12"/>
      <c r="H140" s="12"/>
      <c r="I140" s="12"/>
      <c r="J140" s="12"/>
      <c r="K140" s="12"/>
      <c r="L140" s="12"/>
      <c r="M140" s="12"/>
      <c r="O140" s="12"/>
    </row>
    <row r="141" spans="1:15" x14ac:dyDescent="0.25">
      <c r="A141" s="12"/>
      <c r="B141" s="12"/>
      <c r="C141" s="12"/>
      <c r="D141" s="12"/>
      <c r="E141" s="12"/>
      <c r="F141" s="12"/>
      <c r="G141" s="12"/>
      <c r="H141" s="12"/>
      <c r="I141" s="12"/>
      <c r="J141" s="12"/>
      <c r="K141" s="12"/>
      <c r="L141" s="12"/>
      <c r="M141" s="12"/>
      <c r="O141" s="12"/>
    </row>
    <row r="142" spans="1:15" x14ac:dyDescent="0.25">
      <c r="A142" s="12"/>
      <c r="B142" s="12"/>
      <c r="C142" s="12"/>
      <c r="D142" s="12"/>
      <c r="E142" s="12"/>
      <c r="F142" s="12"/>
      <c r="G142" s="12"/>
      <c r="H142" s="12"/>
      <c r="I142" s="12"/>
      <c r="J142" s="12"/>
      <c r="K142" s="12"/>
      <c r="L142" s="12"/>
      <c r="M142" s="12"/>
      <c r="O142" s="12"/>
    </row>
    <row r="143" spans="1:15" x14ac:dyDescent="0.25">
      <c r="A143" s="12"/>
      <c r="B143" s="12"/>
      <c r="C143" s="12"/>
      <c r="D143" s="12"/>
      <c r="E143" s="12"/>
      <c r="F143" s="12"/>
      <c r="G143" s="12"/>
      <c r="H143" s="12"/>
      <c r="I143" s="12"/>
      <c r="J143" s="12"/>
      <c r="K143" s="12"/>
      <c r="L143" s="12"/>
      <c r="M143" s="12"/>
      <c r="O143" s="12"/>
    </row>
    <row r="144" spans="1:15" x14ac:dyDescent="0.25">
      <c r="A144" s="12"/>
      <c r="B144" s="12"/>
      <c r="C144" s="12"/>
      <c r="D144" s="12"/>
      <c r="E144" s="12"/>
      <c r="F144" s="12"/>
      <c r="G144" s="12"/>
      <c r="H144" s="12"/>
      <c r="I144" s="12"/>
      <c r="J144" s="12"/>
      <c r="K144" s="12"/>
      <c r="L144" s="12"/>
      <c r="M144" s="12"/>
      <c r="O144" s="12"/>
    </row>
    <row r="145" spans="1:15" x14ac:dyDescent="0.25">
      <c r="A145" s="12"/>
      <c r="B145" s="12"/>
      <c r="C145" s="12"/>
      <c r="D145" s="12"/>
      <c r="E145" s="12"/>
      <c r="F145" s="12"/>
      <c r="G145" s="12"/>
      <c r="H145" s="12"/>
      <c r="I145" s="12"/>
      <c r="J145" s="12"/>
      <c r="K145" s="12"/>
      <c r="L145" s="12"/>
      <c r="M145" s="12"/>
      <c r="O145" s="12"/>
    </row>
    <row r="146" spans="1:15" x14ac:dyDescent="0.25">
      <c r="A146" s="12"/>
      <c r="B146" s="12"/>
      <c r="C146" s="12"/>
      <c r="D146" s="12"/>
      <c r="E146" s="12"/>
      <c r="F146" s="12"/>
      <c r="G146" s="12"/>
      <c r="H146" s="12"/>
      <c r="I146" s="12"/>
      <c r="J146" s="12"/>
      <c r="K146" s="12"/>
      <c r="L146" s="12"/>
      <c r="M146" s="12"/>
      <c r="O146" s="12"/>
    </row>
    <row r="147" spans="1:15" x14ac:dyDescent="0.25">
      <c r="A147" s="12"/>
      <c r="B147" s="12"/>
      <c r="C147" s="12"/>
      <c r="D147" s="12"/>
      <c r="E147" s="12"/>
      <c r="F147" s="12"/>
      <c r="G147" s="12"/>
      <c r="H147" s="12"/>
      <c r="I147" s="12"/>
      <c r="J147" s="12"/>
      <c r="K147" s="12"/>
      <c r="L147" s="12"/>
      <c r="M147" s="12"/>
      <c r="O147" s="12"/>
    </row>
    <row r="148" spans="1:15" x14ac:dyDescent="0.25">
      <c r="A148" s="12"/>
      <c r="B148" s="12"/>
      <c r="C148" s="12"/>
      <c r="D148" s="12"/>
      <c r="E148" s="12"/>
      <c r="F148" s="12"/>
      <c r="G148" s="12"/>
      <c r="H148" s="12"/>
      <c r="I148" s="12"/>
      <c r="J148" s="12"/>
      <c r="K148" s="12"/>
      <c r="L148" s="12"/>
      <c r="M148" s="12"/>
      <c r="O148" s="12"/>
    </row>
    <row r="149" spans="1:15" x14ac:dyDescent="0.25">
      <c r="A149" s="12"/>
      <c r="B149" s="12"/>
      <c r="C149" s="12"/>
      <c r="D149" s="12"/>
      <c r="E149" s="12"/>
      <c r="F149" s="12"/>
      <c r="G149" s="12"/>
      <c r="H149" s="12"/>
      <c r="I149" s="12"/>
      <c r="J149" s="12"/>
      <c r="K149" s="12"/>
      <c r="L149" s="12"/>
      <c r="M149" s="12"/>
      <c r="O149" s="12"/>
    </row>
    <row r="150" spans="1:15" x14ac:dyDescent="0.25">
      <c r="A150" s="12"/>
      <c r="B150" s="12"/>
      <c r="C150" s="12"/>
      <c r="D150" s="12"/>
      <c r="E150" s="12"/>
      <c r="F150" s="12"/>
      <c r="G150" s="12"/>
      <c r="H150" s="12"/>
      <c r="I150" s="12"/>
      <c r="J150" s="12"/>
      <c r="K150" s="12"/>
      <c r="L150" s="12"/>
      <c r="M150" s="12"/>
      <c r="O150" s="12"/>
    </row>
    <row r="151" spans="1:15" x14ac:dyDescent="0.25">
      <c r="A151" s="12"/>
      <c r="B151" s="12"/>
      <c r="C151" s="12"/>
      <c r="D151" s="12"/>
      <c r="E151" s="12"/>
      <c r="F151" s="12"/>
      <c r="G151" s="12"/>
      <c r="H151" s="12"/>
      <c r="I151" s="12"/>
      <c r="J151" s="12"/>
      <c r="K151" s="12"/>
      <c r="L151" s="12"/>
      <c r="M151" s="12"/>
      <c r="O151" s="12"/>
    </row>
    <row r="152" spans="1:15" x14ac:dyDescent="0.25">
      <c r="A152" s="12"/>
      <c r="B152" s="12"/>
      <c r="C152" s="12"/>
      <c r="D152" s="12"/>
      <c r="E152" s="12"/>
      <c r="F152" s="12"/>
      <c r="G152" s="12"/>
      <c r="H152" s="12"/>
      <c r="I152" s="12"/>
      <c r="J152" s="12"/>
      <c r="K152" s="12"/>
      <c r="L152" s="12"/>
      <c r="M152" s="12"/>
      <c r="O152" s="12"/>
    </row>
    <row r="153" spans="1:15" x14ac:dyDescent="0.25">
      <c r="A153" s="12" t="s">
        <v>276</v>
      </c>
      <c r="B153" s="12"/>
      <c r="C153" s="12"/>
      <c r="D153" s="12"/>
      <c r="E153" s="12"/>
      <c r="F153" s="12"/>
      <c r="O153" s="12"/>
    </row>
    <row r="154" spans="1:15" x14ac:dyDescent="0.25">
      <c r="A154" s="13" t="s">
        <v>273</v>
      </c>
      <c r="C154" s="12"/>
      <c r="D154" s="12"/>
      <c r="E154" s="12"/>
      <c r="F154" s="12"/>
      <c r="H154" s="12"/>
      <c r="I154" s="12"/>
      <c r="J154" s="12"/>
      <c r="K154" s="12"/>
      <c r="L154" s="12"/>
      <c r="M154" s="12"/>
      <c r="N154" s="12"/>
      <c r="O154" s="12"/>
    </row>
    <row r="155" spans="1:15" x14ac:dyDescent="0.25">
      <c r="A155" s="12"/>
      <c r="B155" s="12"/>
      <c r="C155" s="12"/>
      <c r="D155" s="12"/>
      <c r="E155" s="12"/>
      <c r="F155" s="12"/>
      <c r="H155" s="12"/>
      <c r="I155" s="12"/>
      <c r="J155" s="12"/>
      <c r="K155" s="12"/>
      <c r="L155" s="12"/>
      <c r="M155" s="12"/>
      <c r="N155" s="12"/>
      <c r="O155" s="12"/>
    </row>
    <row r="156" spans="1:15" x14ac:dyDescent="0.25">
      <c r="A156" s="12"/>
      <c r="B156" s="12"/>
      <c r="C156" s="12"/>
      <c r="D156" s="12"/>
      <c r="E156" s="12"/>
      <c r="F156" s="12"/>
      <c r="H156" s="12"/>
      <c r="I156" s="12"/>
      <c r="J156" s="12"/>
      <c r="K156" s="12"/>
      <c r="L156" s="12"/>
      <c r="M156" s="12"/>
      <c r="N156" s="12"/>
      <c r="O156" s="12"/>
    </row>
    <row r="157" spans="1:15" x14ac:dyDescent="0.25">
      <c r="A157" s="12"/>
      <c r="B157" s="12"/>
      <c r="C157" s="12"/>
      <c r="D157" s="12"/>
      <c r="E157" s="12"/>
      <c r="F157" s="12"/>
      <c r="H157" s="12"/>
      <c r="I157" s="12"/>
      <c r="J157" s="12"/>
      <c r="K157" s="12"/>
      <c r="L157" s="12"/>
      <c r="M157" s="12"/>
      <c r="N157" s="12"/>
      <c r="O157" s="12"/>
    </row>
    <row r="158" spans="1:15" x14ac:dyDescent="0.25">
      <c r="A158" s="12"/>
      <c r="B158" s="12"/>
      <c r="C158" s="12"/>
      <c r="D158" s="12"/>
      <c r="E158" s="12"/>
      <c r="F158" s="12"/>
      <c r="H158" s="12"/>
      <c r="I158" s="12"/>
      <c r="J158" s="12"/>
      <c r="K158" s="12"/>
      <c r="L158" s="12"/>
      <c r="M158" s="12"/>
      <c r="N158" s="12"/>
      <c r="O158" s="12"/>
    </row>
    <row r="159" spans="1:15" x14ac:dyDescent="0.25">
      <c r="A159" s="12"/>
      <c r="B159" s="12"/>
      <c r="C159" s="12"/>
      <c r="D159" s="12"/>
      <c r="E159" s="12"/>
      <c r="F159" s="12"/>
      <c r="H159" s="12"/>
      <c r="I159" s="12"/>
      <c r="J159" s="12"/>
      <c r="K159" s="12"/>
      <c r="L159" s="12"/>
      <c r="M159" s="12"/>
      <c r="N159" s="12"/>
      <c r="O159" s="12"/>
    </row>
    <row r="160" spans="1:15" x14ac:dyDescent="0.25">
      <c r="A160" s="12"/>
      <c r="B160" s="12"/>
      <c r="C160" s="12"/>
      <c r="D160" s="12"/>
      <c r="E160" s="12"/>
      <c r="F160" s="12"/>
      <c r="H160" s="12"/>
      <c r="I160" s="12"/>
      <c r="J160" s="12"/>
      <c r="K160" s="12"/>
      <c r="L160" s="12"/>
      <c r="M160" s="12"/>
      <c r="N160" s="12"/>
      <c r="O160" s="12"/>
    </row>
    <row r="161" spans="1:15" x14ac:dyDescent="0.25">
      <c r="A161" s="12"/>
      <c r="B161" s="12"/>
      <c r="C161" s="12"/>
      <c r="D161" s="12"/>
      <c r="E161" s="12"/>
      <c r="F161" s="12"/>
      <c r="H161" s="12"/>
      <c r="I161" s="12"/>
      <c r="J161" s="12"/>
      <c r="K161" s="12"/>
      <c r="L161" s="12"/>
      <c r="M161" s="12"/>
      <c r="N161" s="12"/>
      <c r="O161" s="12"/>
    </row>
    <row r="162" spans="1:15" x14ac:dyDescent="0.25">
      <c r="A162" s="12"/>
      <c r="B162" s="12"/>
      <c r="C162" s="12"/>
      <c r="D162" s="12"/>
      <c r="E162" s="12"/>
      <c r="F162" s="12"/>
      <c r="H162" s="12"/>
      <c r="I162" s="12"/>
      <c r="J162" s="12"/>
      <c r="K162" s="12"/>
      <c r="L162" s="12"/>
      <c r="M162" s="12"/>
      <c r="N162" s="12"/>
      <c r="O162" s="12"/>
    </row>
    <row r="163" spans="1:15" x14ac:dyDescent="0.25">
      <c r="A163" s="12"/>
      <c r="B163" s="12"/>
      <c r="C163" s="12"/>
      <c r="D163" s="12"/>
      <c r="E163" s="12"/>
      <c r="F163" s="12"/>
      <c r="H163" s="12"/>
      <c r="I163" s="12"/>
      <c r="J163" s="12"/>
      <c r="K163" s="12"/>
      <c r="L163" s="12"/>
      <c r="M163" s="12"/>
      <c r="N163" s="12"/>
      <c r="O163" s="12"/>
    </row>
    <row r="164" spans="1:15" x14ac:dyDescent="0.25">
      <c r="A164" s="12"/>
      <c r="B164" s="12"/>
      <c r="C164" s="12"/>
      <c r="D164" s="12"/>
      <c r="E164" s="12"/>
      <c r="F164" s="12"/>
      <c r="H164" s="12"/>
      <c r="I164" s="12"/>
      <c r="J164" s="12"/>
      <c r="K164" s="12"/>
      <c r="L164" s="12"/>
      <c r="M164" s="12"/>
      <c r="N164" s="12"/>
      <c r="O164" s="12"/>
    </row>
    <row r="165" spans="1:15" x14ac:dyDescent="0.25">
      <c r="A165" s="12"/>
      <c r="B165" s="12"/>
      <c r="C165" s="12"/>
      <c r="D165" s="12"/>
      <c r="E165" s="12"/>
      <c r="F165" s="12"/>
      <c r="H165" s="12"/>
      <c r="I165" s="12"/>
      <c r="J165" s="12"/>
      <c r="K165" s="12"/>
      <c r="L165" s="12"/>
      <c r="M165" s="12"/>
      <c r="N165" s="12"/>
      <c r="O165" s="12"/>
    </row>
    <row r="166" spans="1:15" x14ac:dyDescent="0.25">
      <c r="A166" s="12"/>
      <c r="B166" s="12"/>
      <c r="C166" s="12"/>
      <c r="D166" s="12"/>
      <c r="E166" s="12"/>
      <c r="F166" s="12"/>
      <c r="H166" s="12"/>
      <c r="I166" s="12"/>
      <c r="J166" s="12"/>
      <c r="K166" s="12"/>
      <c r="L166" s="12"/>
      <c r="M166" s="12"/>
      <c r="N166" s="12"/>
      <c r="O166" s="12"/>
    </row>
    <row r="167" spans="1:15" x14ac:dyDescent="0.25">
      <c r="A167" s="12"/>
      <c r="B167" s="12"/>
      <c r="C167" s="12"/>
      <c r="D167" s="12"/>
      <c r="E167" s="12"/>
      <c r="F167" s="12"/>
      <c r="H167" s="12"/>
      <c r="I167" s="12"/>
      <c r="J167" s="12"/>
      <c r="K167" s="12"/>
      <c r="L167" s="12"/>
      <c r="M167" s="12"/>
      <c r="N167" s="12"/>
      <c r="O167" s="12"/>
    </row>
    <row r="168" spans="1:15" x14ac:dyDescent="0.25">
      <c r="A168" s="12"/>
      <c r="B168" s="12"/>
      <c r="C168" s="12"/>
      <c r="D168" s="12"/>
      <c r="E168" s="12"/>
      <c r="F168" s="12"/>
      <c r="H168" s="12"/>
      <c r="I168" s="12"/>
      <c r="J168" s="12"/>
      <c r="K168" s="12"/>
      <c r="L168" s="12"/>
    </row>
    <row r="169" spans="1:15" x14ac:dyDescent="0.25">
      <c r="A169" s="12"/>
      <c r="B169" s="12"/>
      <c r="C169" s="12"/>
      <c r="D169" s="12"/>
      <c r="E169" s="12"/>
      <c r="F169" s="12"/>
      <c r="H169" s="12"/>
      <c r="I169" s="12"/>
      <c r="J169" s="12"/>
      <c r="K169" s="12"/>
      <c r="L169" s="12"/>
    </row>
    <row r="170" spans="1:15" x14ac:dyDescent="0.25">
      <c r="A170" s="12"/>
      <c r="B170" s="12"/>
      <c r="C170" s="12"/>
      <c r="D170" s="12"/>
      <c r="E170" s="12"/>
      <c r="F170" s="12"/>
      <c r="H170" s="12"/>
      <c r="I170" s="12"/>
      <c r="J170" s="12"/>
      <c r="K170" s="12"/>
      <c r="L170" s="12"/>
    </row>
    <row r="171" spans="1:15" x14ac:dyDescent="0.25">
      <c r="A171" s="12"/>
      <c r="B171" s="12"/>
      <c r="C171" s="12"/>
      <c r="D171" s="12"/>
      <c r="E171" s="12"/>
      <c r="F171" s="12"/>
      <c r="H171" s="12"/>
      <c r="I171" s="12"/>
      <c r="J171" s="12"/>
      <c r="K171" s="12"/>
      <c r="L171" s="12"/>
    </row>
    <row r="172" spans="1:15" x14ac:dyDescent="0.25">
      <c r="A172" s="12"/>
      <c r="B172" s="12"/>
      <c r="C172" s="12"/>
      <c r="D172" s="12"/>
      <c r="E172" s="12"/>
      <c r="F172" s="12"/>
      <c r="G172" s="12"/>
      <c r="H172" s="12"/>
      <c r="I172" s="12"/>
      <c r="J172" s="12"/>
      <c r="K172" s="12"/>
      <c r="L172" s="12"/>
    </row>
    <row r="173" spans="1:15" x14ac:dyDescent="0.25">
      <c r="B173" s="12"/>
      <c r="C173" s="12"/>
      <c r="D173" s="12"/>
      <c r="E173" s="12"/>
      <c r="F173" s="12"/>
      <c r="G173" s="12"/>
      <c r="H173" s="12"/>
      <c r="I173" s="12"/>
      <c r="J173" s="12"/>
      <c r="K173" s="12"/>
      <c r="L173" s="12"/>
    </row>
    <row r="174" spans="1:15" x14ac:dyDescent="0.25">
      <c r="A174" s="12"/>
      <c r="B174" s="12"/>
      <c r="C174" s="12"/>
      <c r="D174" s="12"/>
      <c r="E174" s="12"/>
      <c r="F174" s="12"/>
      <c r="G174" s="12"/>
      <c r="H174" s="12"/>
      <c r="I174" s="12"/>
      <c r="J174" s="12"/>
      <c r="K174" s="12"/>
      <c r="L174" s="12"/>
    </row>
    <row r="175" spans="1:15" x14ac:dyDescent="0.25">
      <c r="A175" s="12"/>
      <c r="B175" s="12"/>
      <c r="C175" s="12"/>
      <c r="D175" s="12"/>
      <c r="E175" s="12"/>
      <c r="F175" s="12"/>
      <c r="G175" s="12"/>
      <c r="H175" s="12"/>
      <c r="I175" s="12"/>
      <c r="J175" s="12"/>
      <c r="K175" s="12"/>
      <c r="L175" s="12"/>
    </row>
    <row r="176" spans="1:15" x14ac:dyDescent="0.25">
      <c r="A176" s="12"/>
      <c r="B176" s="12"/>
      <c r="C176" s="12"/>
      <c r="D176" s="12"/>
      <c r="E176" s="12"/>
      <c r="F176" s="12"/>
      <c r="G176" s="12"/>
      <c r="H176" s="12"/>
      <c r="I176" s="12"/>
      <c r="J176" s="12"/>
      <c r="K176" s="12"/>
      <c r="L176" s="12"/>
    </row>
    <row r="177" spans="1:12" x14ac:dyDescent="0.25">
      <c r="A177" s="12"/>
      <c r="B177" s="12"/>
      <c r="C177" s="12"/>
      <c r="D177" s="12"/>
      <c r="E177" s="12"/>
      <c r="F177" s="12"/>
      <c r="G177" s="12"/>
      <c r="H177" s="12"/>
      <c r="I177" s="12"/>
      <c r="J177" s="12"/>
      <c r="K177" s="12"/>
      <c r="L177" s="12"/>
    </row>
    <row r="178" spans="1:12" x14ac:dyDescent="0.25">
      <c r="A178" s="12"/>
      <c r="B178" s="12"/>
      <c r="C178" s="12"/>
      <c r="D178" s="12"/>
      <c r="E178" s="12"/>
      <c r="F178" s="12"/>
      <c r="G178" s="12"/>
      <c r="H178" s="12"/>
      <c r="I178" s="12"/>
      <c r="J178" s="12"/>
      <c r="K178" s="12"/>
      <c r="L178" s="12"/>
    </row>
    <row r="179" spans="1:12" x14ac:dyDescent="0.25">
      <c r="A179" s="12"/>
      <c r="B179" s="12"/>
      <c r="C179" s="12"/>
      <c r="D179" s="12"/>
      <c r="E179" s="12"/>
      <c r="F179" s="12"/>
      <c r="G179" s="12"/>
      <c r="H179" s="12"/>
      <c r="I179" s="12"/>
      <c r="J179" s="12"/>
      <c r="K179" s="12"/>
      <c r="L179" s="12"/>
    </row>
    <row r="180" spans="1:12" x14ac:dyDescent="0.25">
      <c r="A180" s="12"/>
      <c r="B180" s="12"/>
      <c r="C180" s="12"/>
      <c r="D180" s="12"/>
      <c r="E180" s="12"/>
      <c r="F180" s="12"/>
      <c r="G180" s="12"/>
      <c r="H180" s="12"/>
      <c r="I180" s="12"/>
      <c r="J180" s="12"/>
      <c r="K180" s="12"/>
      <c r="L180" s="12"/>
    </row>
    <row r="181" spans="1:12" x14ac:dyDescent="0.25">
      <c r="A181" s="12"/>
      <c r="B181" s="12"/>
      <c r="C181" s="12"/>
      <c r="D181" s="12"/>
      <c r="E181" s="12"/>
      <c r="F181" s="12"/>
      <c r="G181" s="12"/>
      <c r="H181" s="12"/>
      <c r="I181" s="12"/>
      <c r="J181" s="12"/>
      <c r="K181" s="12"/>
      <c r="L181" s="12"/>
    </row>
    <row r="182" spans="1:12" x14ac:dyDescent="0.25">
      <c r="A182" s="12"/>
      <c r="B182" s="12"/>
      <c r="C182" s="12"/>
      <c r="D182" s="12"/>
      <c r="E182" s="12"/>
      <c r="F182" s="12"/>
      <c r="G182" s="12"/>
      <c r="H182" s="12"/>
      <c r="I182" s="12"/>
      <c r="J182" s="12"/>
      <c r="K182" s="12"/>
      <c r="L182" s="12"/>
    </row>
    <row r="183" spans="1:12" x14ac:dyDescent="0.25">
      <c r="A183" s="12"/>
      <c r="B183" s="12"/>
      <c r="C183" s="12"/>
      <c r="D183" s="12"/>
      <c r="E183" s="12"/>
      <c r="F183" s="12"/>
      <c r="G183" s="12"/>
      <c r="H183" s="12"/>
      <c r="I183" s="12"/>
      <c r="J183" s="12"/>
      <c r="K183" s="12"/>
      <c r="L183" s="12"/>
    </row>
    <row r="193" spans="1:1" x14ac:dyDescent="0.25">
      <c r="A193" s="12" t="s">
        <v>279</v>
      </c>
    </row>
  </sheetData>
  <mergeCells count="7">
    <mergeCell ref="A60:L72"/>
    <mergeCell ref="A4:L18"/>
    <mergeCell ref="A1:L2"/>
    <mergeCell ref="A26:L30"/>
    <mergeCell ref="A52:L58"/>
    <mergeCell ref="A20:L24"/>
    <mergeCell ref="A32:L50"/>
  </mergeCells>
  <pageMargins left="0.47244094488188981" right="0.47244094488188981" top="0.47244094488188981" bottom="0.47244094488188981" header="0.31496062992125984" footer="0.31496062992125984"/>
  <pageSetup paperSize="193" scale="73" fitToHeight="0" orientation="portrait" r:id="rId1"/>
  <headerFooter scaleWithDoc="0">
    <oddFooter>&amp;L&amp;10DRFAWA - &amp;F, &amp;A&amp;R&amp;10&amp;P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4"/>
  <sheetViews>
    <sheetView showGridLines="0" tabSelected="1" showRuler="0" topLeftCell="A13" zoomScaleNormal="100" workbookViewId="0">
      <selection activeCell="D33" sqref="D33"/>
    </sheetView>
  </sheetViews>
  <sheetFormatPr defaultColWidth="9" defaultRowHeight="15" x14ac:dyDescent="0.25"/>
  <cols>
    <col min="1" max="1" width="15.5546875" style="20" customWidth="1"/>
    <col min="2" max="2" width="28.33203125" style="21" customWidth="1"/>
    <col min="3" max="4" width="15.6640625" style="22" customWidth="1"/>
    <col min="5" max="5" width="15.6640625" style="20" customWidth="1"/>
    <col min="6" max="6" width="13.5546875" style="23" customWidth="1"/>
    <col min="7" max="8" width="13.5546875" style="21" customWidth="1"/>
    <col min="9" max="12" width="9" style="21"/>
    <col min="13" max="16384" width="9" style="20"/>
  </cols>
  <sheetData>
    <row r="1" spans="1:9" ht="75" customHeight="1" x14ac:dyDescent="0.25"/>
    <row r="2" spans="1:9" ht="20.25" customHeight="1" x14ac:dyDescent="0.25">
      <c r="A2" s="383" t="s">
        <v>319</v>
      </c>
      <c r="B2" s="384"/>
      <c r="C2" s="384"/>
      <c r="D2" s="384"/>
      <c r="E2" s="384"/>
      <c r="F2" s="384"/>
      <c r="G2" s="384"/>
      <c r="H2" s="385"/>
    </row>
    <row r="3" spans="1:9" ht="20.25" customHeight="1" x14ac:dyDescent="0.25">
      <c r="A3" s="386" t="s">
        <v>345</v>
      </c>
      <c r="B3" s="387"/>
      <c r="C3" s="387"/>
      <c r="D3" s="387"/>
      <c r="E3" s="387"/>
      <c r="F3" s="387"/>
      <c r="G3" s="387"/>
      <c r="H3" s="388"/>
    </row>
    <row r="4" spans="1:9" s="21" customFormat="1" ht="20.25" customHeight="1" x14ac:dyDescent="0.25">
      <c r="A4" s="24" t="s">
        <v>280</v>
      </c>
      <c r="B4" s="25"/>
      <c r="C4" s="389" t="str">
        <f>'Asset Summary'!C4:H4</f>
        <v>Shire of Menzies</v>
      </c>
      <c r="D4" s="390"/>
      <c r="E4" s="390"/>
      <c r="F4" s="390"/>
      <c r="G4" s="390"/>
      <c r="H4" s="391"/>
      <c r="I4" s="287" t="s">
        <v>420</v>
      </c>
    </row>
    <row r="5" spans="1:9" ht="20.25" customHeight="1" x14ac:dyDescent="0.25">
      <c r="A5" s="24" t="s">
        <v>207</v>
      </c>
      <c r="B5" s="25"/>
      <c r="C5" s="392">
        <f>'Asset Summary'!C5:H5</f>
        <v>962</v>
      </c>
      <c r="D5" s="393"/>
      <c r="E5" s="393"/>
      <c r="F5" s="393"/>
      <c r="G5" s="393"/>
      <c r="H5" s="394"/>
      <c r="I5" s="287" t="s">
        <v>420</v>
      </c>
    </row>
    <row r="6" spans="1:9" ht="35.25" customHeight="1" x14ac:dyDescent="0.25">
      <c r="A6" s="24" t="s">
        <v>340</v>
      </c>
      <c r="B6" s="25"/>
      <c r="C6" s="395" t="str">
        <f>'Asset Summary'!C6:H6</f>
        <v>Storm, Heavy Rainfall and Associated Flooding in the Mid West and Wheatbelt (1-5 March 2021)</v>
      </c>
      <c r="D6" s="396"/>
      <c r="E6" s="396"/>
      <c r="F6" s="396"/>
      <c r="G6" s="396"/>
      <c r="H6" s="397"/>
      <c r="I6" s="287" t="s">
        <v>420</v>
      </c>
    </row>
    <row r="7" spans="1:9" ht="20.25" customHeight="1" x14ac:dyDescent="0.25">
      <c r="A7" s="24" t="s">
        <v>281</v>
      </c>
      <c r="B7" s="25"/>
      <c r="C7" s="400" t="s">
        <v>463</v>
      </c>
      <c r="D7" s="401"/>
      <c r="E7" s="401"/>
      <c r="F7" s="401"/>
      <c r="G7" s="401"/>
      <c r="H7" s="402"/>
    </row>
    <row r="8" spans="1:9" ht="20.25" customHeight="1" x14ac:dyDescent="0.25">
      <c r="A8" s="24" t="s">
        <v>282</v>
      </c>
      <c r="B8" s="25"/>
      <c r="C8" s="400" t="s">
        <v>510</v>
      </c>
      <c r="D8" s="401"/>
      <c r="E8" s="401"/>
      <c r="F8" s="401"/>
      <c r="G8" s="401"/>
      <c r="H8" s="402"/>
    </row>
    <row r="9" spans="1:9" ht="20.25" customHeight="1" x14ac:dyDescent="0.25">
      <c r="A9" s="24" t="s">
        <v>283</v>
      </c>
      <c r="B9" s="25"/>
      <c r="C9" s="403" t="s">
        <v>511</v>
      </c>
      <c r="D9" s="401"/>
      <c r="E9" s="401"/>
      <c r="F9" s="401"/>
      <c r="G9" s="401"/>
      <c r="H9" s="402"/>
      <c r="I9" s="26"/>
    </row>
    <row r="10" spans="1:9" ht="20.25" customHeight="1" x14ac:dyDescent="0.25">
      <c r="A10" s="24" t="s">
        <v>284</v>
      </c>
      <c r="B10" s="25"/>
      <c r="C10" s="404"/>
      <c r="D10" s="405"/>
      <c r="E10" s="405"/>
      <c r="F10" s="405"/>
      <c r="G10" s="405"/>
      <c r="H10" s="406"/>
      <c r="I10" s="26"/>
    </row>
    <row r="11" spans="1:9" ht="29.7" customHeight="1" x14ac:dyDescent="0.25">
      <c r="A11" s="407" t="s">
        <v>308</v>
      </c>
      <c r="B11" s="408"/>
      <c r="C11" s="400" t="s">
        <v>1070</v>
      </c>
      <c r="D11" s="401"/>
      <c r="E11" s="401"/>
      <c r="F11" s="401"/>
      <c r="G11" s="401"/>
      <c r="H11" s="402"/>
      <c r="I11" s="26"/>
    </row>
    <row r="12" spans="1:9" s="21" customFormat="1" ht="33.75" customHeight="1" x14ac:dyDescent="0.25">
      <c r="A12" s="407" t="s">
        <v>318</v>
      </c>
      <c r="B12" s="408"/>
      <c r="C12" s="400"/>
      <c r="D12" s="401"/>
      <c r="E12" s="401"/>
      <c r="F12" s="401"/>
      <c r="G12" s="401"/>
      <c r="H12" s="402"/>
      <c r="I12" s="26"/>
    </row>
    <row r="13" spans="1:9" s="21" customFormat="1" ht="27" customHeight="1" x14ac:dyDescent="0.25">
      <c r="A13" s="27"/>
      <c r="B13" s="27"/>
      <c r="C13" s="28"/>
      <c r="D13" s="28"/>
      <c r="E13" s="28"/>
      <c r="F13" s="28"/>
      <c r="G13" s="28"/>
      <c r="H13" s="28"/>
      <c r="I13" s="26"/>
    </row>
    <row r="14" spans="1:9" s="21" customFormat="1" ht="18" customHeight="1" x14ac:dyDescent="0.25">
      <c r="A14" s="29" t="s">
        <v>310</v>
      </c>
      <c r="B14" s="30"/>
      <c r="C14" s="30"/>
      <c r="D14" s="30"/>
      <c r="E14" s="30"/>
      <c r="F14" s="30"/>
      <c r="G14" s="30"/>
      <c r="H14" s="31"/>
      <c r="I14" s="26"/>
    </row>
    <row r="15" spans="1:9" s="21" customFormat="1" ht="27" customHeight="1" x14ac:dyDescent="0.25">
      <c r="A15" s="240" t="s">
        <v>336</v>
      </c>
      <c r="B15" s="137"/>
      <c r="C15" s="241"/>
      <c r="D15" s="241"/>
      <c r="E15" s="241"/>
      <c r="F15" s="241"/>
      <c r="G15" s="241"/>
      <c r="H15" s="242"/>
      <c r="I15" s="251"/>
    </row>
    <row r="16" spans="1:9" s="21" customFormat="1" ht="27" customHeight="1" x14ac:dyDescent="0.25">
      <c r="A16" s="398" t="s">
        <v>312</v>
      </c>
      <c r="B16" s="399"/>
      <c r="C16" s="399"/>
      <c r="D16" s="399"/>
      <c r="E16" s="33"/>
      <c r="F16" s="33" t="s">
        <v>457</v>
      </c>
      <c r="G16" s="33"/>
      <c r="H16" s="243"/>
      <c r="I16" s="26"/>
    </row>
    <row r="17" spans="1:9" s="21" customFormat="1" ht="33.75" customHeight="1" x14ac:dyDescent="0.25">
      <c r="A17" s="409" t="s">
        <v>313</v>
      </c>
      <c r="B17" s="410"/>
      <c r="C17" s="410"/>
      <c r="D17" s="410"/>
      <c r="E17" s="33"/>
      <c r="F17" s="33" t="s">
        <v>457</v>
      </c>
      <c r="G17" s="33"/>
      <c r="H17" s="243"/>
      <c r="I17" s="251"/>
    </row>
    <row r="18" spans="1:9" s="21" customFormat="1" ht="33" customHeight="1" x14ac:dyDescent="0.25">
      <c r="A18" s="409" t="s">
        <v>337</v>
      </c>
      <c r="B18" s="410"/>
      <c r="C18" s="410"/>
      <c r="D18" s="410"/>
      <c r="E18" s="33"/>
      <c r="F18" s="33" t="s">
        <v>458</v>
      </c>
      <c r="G18" s="33"/>
      <c r="H18" s="243"/>
      <c r="I18" s="251"/>
    </row>
    <row r="19" spans="1:9" s="21" customFormat="1" ht="33" customHeight="1" x14ac:dyDescent="0.25">
      <c r="A19" s="409" t="s">
        <v>354</v>
      </c>
      <c r="B19" s="410"/>
      <c r="C19" s="410"/>
      <c r="D19" s="410"/>
      <c r="E19" s="33"/>
      <c r="F19" s="33" t="s">
        <v>458</v>
      </c>
      <c r="G19" s="33"/>
      <c r="H19" s="243"/>
      <c r="I19" s="26"/>
    </row>
    <row r="20" spans="1:9" s="21" customFormat="1" ht="27" customHeight="1" x14ac:dyDescent="0.25">
      <c r="A20" s="244" t="s">
        <v>314</v>
      </c>
      <c r="B20" s="245"/>
      <c r="C20" s="246"/>
      <c r="D20" s="246"/>
      <c r="E20" s="246"/>
      <c r="F20" s="246"/>
      <c r="G20" s="246"/>
      <c r="H20" s="247"/>
      <c r="I20" s="26"/>
    </row>
    <row r="21" spans="1:9" s="21" customFormat="1" ht="79.5" customHeight="1" x14ac:dyDescent="0.25">
      <c r="A21" s="411" t="s">
        <v>357</v>
      </c>
      <c r="B21" s="412"/>
      <c r="C21" s="412"/>
      <c r="D21" s="412"/>
      <c r="E21" s="412"/>
      <c r="F21" s="412"/>
      <c r="G21" s="412"/>
      <c r="H21" s="413"/>
      <c r="I21" s="26"/>
    </row>
    <row r="22" spans="1:9" s="21" customFormat="1" ht="21" customHeight="1" x14ac:dyDescent="0.25">
      <c r="A22" s="34"/>
      <c r="B22" s="34"/>
      <c r="C22" s="35"/>
      <c r="D22" s="35"/>
      <c r="E22" s="34"/>
      <c r="F22" s="36"/>
      <c r="G22" s="37"/>
      <c r="H22" s="37"/>
    </row>
    <row r="23" spans="1:9" s="21" customFormat="1" ht="15.6" x14ac:dyDescent="0.25">
      <c r="A23" s="29" t="s">
        <v>309</v>
      </c>
      <c r="B23" s="30"/>
      <c r="C23" s="30"/>
      <c r="D23" s="30"/>
      <c r="E23" s="30"/>
      <c r="F23" s="30"/>
      <c r="G23" s="30"/>
      <c r="H23" s="31"/>
    </row>
    <row r="24" spans="1:9" s="21" customFormat="1" ht="15.6" x14ac:dyDescent="0.3">
      <c r="A24" s="288"/>
      <c r="B24" s="289"/>
      <c r="C24" s="290"/>
      <c r="D24" s="291" t="s">
        <v>325</v>
      </c>
      <c r="E24" s="291"/>
      <c r="F24" s="372">
        <f>'Asset Summary'!F9:H9</f>
        <v>1262624.9234374985</v>
      </c>
      <c r="G24" s="372"/>
      <c r="H24" s="373"/>
    </row>
    <row r="25" spans="1:9" s="21" customFormat="1" ht="15.6" x14ac:dyDescent="0.3">
      <c r="A25" s="307"/>
      <c r="B25" s="300"/>
      <c r="C25" s="297"/>
      <c r="D25" s="291" t="s">
        <v>342</v>
      </c>
      <c r="E25" s="292">
        <f>'Asset Summary'!E10</f>
        <v>0.3</v>
      </c>
      <c r="F25" s="372">
        <f>'Asset Summary'!F10:H10</f>
        <v>317023.48062499979</v>
      </c>
      <c r="G25" s="372"/>
      <c r="H25" s="373"/>
      <c r="I25" s="251"/>
    </row>
    <row r="26" spans="1:9" s="21" customFormat="1" ht="15.6" x14ac:dyDescent="0.3">
      <c r="A26" s="307"/>
      <c r="B26" s="300"/>
      <c r="C26" s="297"/>
      <c r="D26" s="291"/>
      <c r="E26" s="292"/>
      <c r="F26" s="372"/>
      <c r="G26" s="372"/>
      <c r="H26" s="373"/>
      <c r="I26" s="251"/>
    </row>
    <row r="27" spans="1:9" s="21" customFormat="1" ht="15.6" x14ac:dyDescent="0.3">
      <c r="A27" s="307"/>
      <c r="B27" s="300"/>
      <c r="C27" s="297"/>
      <c r="D27" s="295" t="s">
        <v>426</v>
      </c>
      <c r="E27" s="292"/>
      <c r="F27" s="372">
        <f>'Asset Summary'!F12:H12</f>
        <v>1579648.4040624984</v>
      </c>
      <c r="G27" s="372"/>
      <c r="H27" s="373"/>
      <c r="I27" s="251"/>
    </row>
    <row r="28" spans="1:9" s="21" customFormat="1" ht="15.6" x14ac:dyDescent="0.3">
      <c r="A28" s="307"/>
      <c r="B28" s="300"/>
      <c r="C28" s="297"/>
      <c r="D28" s="291"/>
      <c r="E28" s="292"/>
      <c r="F28" s="293"/>
      <c r="G28" s="293"/>
      <c r="H28" s="294"/>
      <c r="I28" s="251"/>
    </row>
    <row r="29" spans="1:9" s="21" customFormat="1" ht="15.6" x14ac:dyDescent="0.3">
      <c r="A29" s="307"/>
      <c r="B29" s="300"/>
      <c r="C29" s="297"/>
      <c r="D29" s="295" t="s">
        <v>365</v>
      </c>
      <c r="E29" s="292">
        <f>'Asset Summary'!E14</f>
        <v>8.6000000000000021E-2</v>
      </c>
      <c r="F29" s="374">
        <f>'Asset Summary'!F14:H14</f>
        <v>135849.7627493749</v>
      </c>
      <c r="G29" s="374"/>
      <c r="H29" s="375"/>
    </row>
    <row r="30" spans="1:9" s="21" customFormat="1" ht="15.6" x14ac:dyDescent="0.3">
      <c r="A30" s="307"/>
      <c r="B30" s="300"/>
      <c r="C30" s="297"/>
      <c r="D30" s="298" t="s">
        <v>339</v>
      </c>
      <c r="E30" s="299"/>
      <c r="F30" s="374">
        <f>'Asset Summary'!F15:H15</f>
        <v>1715498.1668118732</v>
      </c>
      <c r="G30" s="374"/>
      <c r="H30" s="375"/>
    </row>
    <row r="31" spans="1:9" s="21" customFormat="1" ht="15.6" x14ac:dyDescent="0.3">
      <c r="A31" s="307" t="s">
        <v>344</v>
      </c>
      <c r="B31" s="300"/>
      <c r="C31" s="297"/>
      <c r="D31" s="298"/>
      <c r="E31" s="299"/>
      <c r="F31" s="374"/>
      <c r="G31" s="374"/>
      <c r="H31" s="375"/>
    </row>
    <row r="32" spans="1:9" s="21" customFormat="1" ht="15.6" x14ac:dyDescent="0.3">
      <c r="A32" s="307" t="s">
        <v>343</v>
      </c>
      <c r="B32" s="300"/>
      <c r="C32" s="297"/>
      <c r="D32" s="291" t="s">
        <v>326</v>
      </c>
      <c r="E32" s="292">
        <f>'Asset Summary'!E17</f>
        <v>1.7289448283440145E-2</v>
      </c>
      <c r="F32" s="372">
        <f>'Asset Summary'!F17:H17</f>
        <v>29660.016835430259</v>
      </c>
      <c r="G32" s="372"/>
      <c r="H32" s="373"/>
      <c r="I32" s="251"/>
    </row>
    <row r="33" spans="1:9" s="21" customFormat="1" ht="15.6" x14ac:dyDescent="0.3">
      <c r="A33" s="307">
        <f>'Asset Summary'!A18</f>
        <v>3</v>
      </c>
      <c r="B33" s="300"/>
      <c r="C33" s="297"/>
      <c r="D33" s="298" t="s">
        <v>202</v>
      </c>
      <c r="E33" s="301"/>
      <c r="F33" s="374">
        <f>'Asset Summary'!F18:H18</f>
        <v>1745158.1836473034</v>
      </c>
      <c r="G33" s="374"/>
      <c r="H33" s="375"/>
    </row>
    <row r="34" spans="1:9" s="21" customFormat="1" x14ac:dyDescent="0.25">
      <c r="A34" s="318"/>
      <c r="B34" s="319"/>
      <c r="C34" s="304"/>
      <c r="D34" s="320"/>
      <c r="E34" s="321"/>
      <c r="F34" s="377"/>
      <c r="G34" s="377"/>
      <c r="H34" s="378"/>
    </row>
    <row r="35" spans="1:9" s="21" customFormat="1" ht="15.6" x14ac:dyDescent="0.3">
      <c r="A35" s="322" t="s">
        <v>427</v>
      </c>
      <c r="B35" s="276"/>
      <c r="C35" s="39"/>
      <c r="D35" s="313"/>
      <c r="E35" s="323"/>
      <c r="F35" s="379"/>
      <c r="G35" s="379"/>
      <c r="H35" s="380"/>
    </row>
    <row r="36" spans="1:9" s="21" customFormat="1" ht="15.6" x14ac:dyDescent="0.3">
      <c r="A36" s="38"/>
      <c r="B36" s="276"/>
      <c r="C36" s="39"/>
      <c r="D36" s="313" t="str">
        <f>'Asset Summary'!D21</f>
        <v>P90 CONTINGENCY</v>
      </c>
      <c r="E36" s="323">
        <f>'Asset Summary'!E21</f>
        <v>0.21500000000000005</v>
      </c>
      <c r="F36" s="379">
        <f>'Asset Summary'!F21:H21</f>
        <v>339624.40687343723</v>
      </c>
      <c r="G36" s="379"/>
      <c r="H36" s="380"/>
    </row>
    <row r="37" spans="1:9" s="21" customFormat="1" ht="15.6" x14ac:dyDescent="0.3">
      <c r="A37" s="38"/>
      <c r="B37" s="276"/>
      <c r="C37" s="39"/>
      <c r="D37" s="313" t="str">
        <f>'Asset Summary'!D22</f>
        <v>STATE LEVEL RISK EXPOSURE</v>
      </c>
      <c r="E37" s="324" t="str">
        <f>'Asset Summary'!E22</f>
        <v>P90-P50</v>
      </c>
      <c r="F37" s="379">
        <f>'Asset Summary'!F22:H22</f>
        <v>203774.64412406232</v>
      </c>
      <c r="G37" s="379"/>
      <c r="H37" s="380"/>
    </row>
    <row r="38" spans="1:9" s="21" customFormat="1" ht="15.6" x14ac:dyDescent="0.3">
      <c r="A38" s="38"/>
      <c r="B38" s="276"/>
      <c r="C38" s="39"/>
      <c r="D38" s="313" t="s">
        <v>428</v>
      </c>
      <c r="E38" s="323">
        <f>'Asset Summary'!E23</f>
        <v>1.7289448283440145E-2</v>
      </c>
      <c r="F38" s="379">
        <f>'Asset Summary'!F23:H23</f>
        <v>3523.1511710593959</v>
      </c>
      <c r="G38" s="379"/>
      <c r="H38" s="380"/>
    </row>
    <row r="39" spans="1:9" s="21" customFormat="1" ht="15.6" x14ac:dyDescent="0.3">
      <c r="A39" s="38"/>
      <c r="B39" s="276"/>
      <c r="C39" s="39"/>
      <c r="D39" s="325" t="str">
        <f>'Asset Summary'!D24</f>
        <v>P90 TOTAL PROJECT COST ESTIMATE</v>
      </c>
      <c r="E39" s="324"/>
      <c r="F39" s="381">
        <f>'Asset Summary'!F24:H24</f>
        <v>1952455.978942425</v>
      </c>
      <c r="G39" s="381"/>
      <c r="H39" s="382"/>
    </row>
    <row r="40" spans="1:9" s="26" customFormat="1" x14ac:dyDescent="0.25">
      <c r="A40" s="236"/>
      <c r="B40" s="237"/>
      <c r="C40" s="238"/>
      <c r="D40" s="238"/>
      <c r="E40" s="239"/>
      <c r="F40" s="376"/>
      <c r="G40" s="376"/>
      <c r="H40" s="376"/>
    </row>
    <row r="41" spans="1:9" s="21" customFormat="1" ht="20.25" customHeight="1" x14ac:dyDescent="0.25">
      <c r="A41" s="29" t="s">
        <v>320</v>
      </c>
      <c r="B41" s="30"/>
      <c r="C41" s="30"/>
      <c r="D41" s="30"/>
      <c r="E41" s="30"/>
      <c r="F41" s="30"/>
      <c r="G41" s="30"/>
      <c r="H41" s="31"/>
    </row>
    <row r="42" spans="1:9" s="21" customFormat="1" ht="42.75" customHeight="1" x14ac:dyDescent="0.25">
      <c r="A42" s="369" t="s">
        <v>338</v>
      </c>
      <c r="B42" s="370"/>
      <c r="C42" s="370"/>
      <c r="D42" s="370"/>
      <c r="E42" s="370"/>
      <c r="F42" s="370"/>
      <c r="G42" s="370"/>
      <c r="H42" s="371"/>
      <c r="I42" s="253"/>
    </row>
    <row r="43" spans="1:9" s="21" customFormat="1" ht="20.25" customHeight="1" x14ac:dyDescent="0.25">
      <c r="A43" s="44"/>
      <c r="B43" s="32"/>
      <c r="C43" s="45"/>
      <c r="D43" s="45"/>
      <c r="E43" s="46"/>
      <c r="F43" s="47"/>
      <c r="G43" s="26"/>
      <c r="H43" s="48"/>
    </row>
    <row r="44" spans="1:9" s="21" customFormat="1" ht="20.25" customHeight="1" x14ac:dyDescent="0.25">
      <c r="A44" s="49"/>
      <c r="B44" s="50"/>
      <c r="C44" s="28"/>
      <c r="D44" s="45"/>
      <c r="E44" s="51"/>
      <c r="F44" s="47"/>
      <c r="G44" s="26"/>
      <c r="H44" s="52"/>
    </row>
    <row r="45" spans="1:9" s="21" customFormat="1" ht="20.25" customHeight="1" x14ac:dyDescent="0.25">
      <c r="A45" s="53" t="s">
        <v>203</v>
      </c>
      <c r="B45" s="50"/>
      <c r="C45" s="54"/>
      <c r="D45" s="55" t="s">
        <v>203</v>
      </c>
      <c r="E45" s="50"/>
      <c r="F45" s="266"/>
      <c r="G45" s="267"/>
      <c r="H45" s="52"/>
    </row>
    <row r="46" spans="1:9" s="21" customFormat="1" ht="20.25" customHeight="1" x14ac:dyDescent="0.25">
      <c r="A46" s="53"/>
      <c r="B46" s="50"/>
      <c r="C46" s="54"/>
      <c r="D46" s="55"/>
      <c r="E46" s="50"/>
      <c r="F46" s="266"/>
      <c r="G46" s="267"/>
      <c r="H46" s="52"/>
    </row>
    <row r="47" spans="1:9" s="21" customFormat="1" ht="20.25" customHeight="1" x14ac:dyDescent="0.25">
      <c r="A47" s="53" t="s">
        <v>204</v>
      </c>
      <c r="B47" s="50"/>
      <c r="C47" s="54"/>
      <c r="D47" s="55" t="s">
        <v>204</v>
      </c>
      <c r="E47" s="50"/>
      <c r="F47" s="266"/>
      <c r="G47" s="267"/>
      <c r="H47" s="52"/>
    </row>
    <row r="48" spans="1:9" s="21" customFormat="1" ht="20.25" customHeight="1" x14ac:dyDescent="0.25">
      <c r="A48" s="53"/>
      <c r="B48" s="50"/>
      <c r="C48" s="54"/>
      <c r="D48" s="55"/>
      <c r="E48" s="50"/>
      <c r="F48" s="266"/>
      <c r="G48" s="267"/>
      <c r="H48" s="52"/>
    </row>
    <row r="49" spans="1:8" s="21" customFormat="1" ht="20.25" customHeight="1" x14ac:dyDescent="0.25">
      <c r="A49" s="53" t="s">
        <v>311</v>
      </c>
      <c r="B49" s="50"/>
      <c r="C49" s="54"/>
      <c r="D49" s="55" t="s">
        <v>311</v>
      </c>
      <c r="E49" s="50"/>
      <c r="F49" s="266"/>
      <c r="G49" s="267"/>
      <c r="H49" s="52"/>
    </row>
    <row r="50" spans="1:8" s="21" customFormat="1" ht="20.25" customHeight="1" x14ac:dyDescent="0.25">
      <c r="A50" s="53"/>
      <c r="B50" s="50"/>
      <c r="C50" s="54"/>
      <c r="D50" s="55"/>
      <c r="E50" s="50"/>
      <c r="F50" s="266"/>
      <c r="G50" s="267"/>
      <c r="H50" s="52"/>
    </row>
    <row r="51" spans="1:8" s="21" customFormat="1" ht="20.25" customHeight="1" x14ac:dyDescent="0.25">
      <c r="A51" s="53" t="s">
        <v>358</v>
      </c>
      <c r="B51" s="50"/>
      <c r="C51" s="54"/>
      <c r="D51" s="55" t="s">
        <v>358</v>
      </c>
      <c r="E51" s="50"/>
      <c r="F51" s="266"/>
      <c r="G51" s="267"/>
      <c r="H51" s="52"/>
    </row>
    <row r="52" spans="1:8" s="21" customFormat="1" ht="20.25" customHeight="1" x14ac:dyDescent="0.25">
      <c r="A52" s="53"/>
      <c r="B52" s="50"/>
      <c r="C52" s="54"/>
      <c r="D52" s="55"/>
      <c r="E52" s="50"/>
      <c r="F52" s="266"/>
      <c r="G52" s="267"/>
      <c r="H52" s="52"/>
    </row>
    <row r="53" spans="1:8" s="21" customFormat="1" x14ac:dyDescent="0.25">
      <c r="A53" s="53" t="s">
        <v>205</v>
      </c>
      <c r="B53" s="50"/>
      <c r="C53" s="54"/>
      <c r="D53" s="55" t="s">
        <v>205</v>
      </c>
      <c r="E53" s="50"/>
      <c r="F53" s="266"/>
      <c r="G53" s="267"/>
      <c r="H53" s="52"/>
    </row>
    <row r="54" spans="1:8" x14ac:dyDescent="0.25">
      <c r="A54" s="56"/>
      <c r="B54" s="270"/>
      <c r="C54" s="272"/>
      <c r="D54" s="57"/>
      <c r="E54" s="268"/>
      <c r="F54" s="269"/>
      <c r="G54" s="270"/>
      <c r="H54" s="271"/>
    </row>
  </sheetData>
  <mergeCells count="35">
    <mergeCell ref="A16:D16"/>
    <mergeCell ref="F30:H30"/>
    <mergeCell ref="C7:H7"/>
    <mergeCell ref="C8:H8"/>
    <mergeCell ref="C9:H9"/>
    <mergeCell ref="C10:H10"/>
    <mergeCell ref="A12:B12"/>
    <mergeCell ref="C12:H12"/>
    <mergeCell ref="A11:B11"/>
    <mergeCell ref="A17:D17"/>
    <mergeCell ref="A18:D18"/>
    <mergeCell ref="A19:D19"/>
    <mergeCell ref="A21:H21"/>
    <mergeCell ref="F24:H24"/>
    <mergeCell ref="C11:H11"/>
    <mergeCell ref="A2:H2"/>
    <mergeCell ref="A3:H3"/>
    <mergeCell ref="C4:H4"/>
    <mergeCell ref="C5:H5"/>
    <mergeCell ref="C6:H6"/>
    <mergeCell ref="A42:H42"/>
    <mergeCell ref="F25:H25"/>
    <mergeCell ref="F33:H33"/>
    <mergeCell ref="F40:H40"/>
    <mergeCell ref="F32:H32"/>
    <mergeCell ref="F29:H29"/>
    <mergeCell ref="F31:H31"/>
    <mergeCell ref="F34:H34"/>
    <mergeCell ref="F36:H36"/>
    <mergeCell ref="F39:H39"/>
    <mergeCell ref="F37:H37"/>
    <mergeCell ref="F26:H26"/>
    <mergeCell ref="F27:H27"/>
    <mergeCell ref="F35:H35"/>
    <mergeCell ref="F38:H38"/>
  </mergeCells>
  <conditionalFormatting sqref="A40:H40">
    <cfRule type="expression" dxfId="263" priority="16">
      <formula>ISBLANK(#REF!)</formula>
    </cfRule>
    <cfRule type="expression" dxfId="262" priority="17">
      <formula>ISBLANK($B40)</formula>
    </cfRule>
  </conditionalFormatting>
  <pageMargins left="0.47244094488188981" right="0.47244094488188981" top="0.47244094488188981" bottom="0.47244094488188981" header="0.31496062992125984" footer="0.31496062992125984"/>
  <pageSetup paperSize="193" scale="70" fitToHeight="0" orientation="portrait" r:id="rId1"/>
  <headerFooter scaleWithDoc="0">
    <oddFooter>&amp;L&amp;10DRFAWA - &amp;F, &amp;A&amp;R&amp;10&amp;P of &amp;N</oddFooter>
  </headerFooter>
  <ignoredErrors>
    <ignoredError sqref="C4:C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94"/>
  <sheetViews>
    <sheetView showGridLines="0" showRuler="0" zoomScale="80" zoomScaleNormal="80" workbookViewId="0">
      <selection activeCell="E17" sqref="E17"/>
    </sheetView>
  </sheetViews>
  <sheetFormatPr defaultColWidth="9" defaultRowHeight="15" x14ac:dyDescent="0.25"/>
  <cols>
    <col min="1" max="1" width="20.5546875" style="20" customWidth="1"/>
    <col min="2" max="2" width="31.109375" style="21" customWidth="1"/>
    <col min="3" max="4" width="15.6640625" style="22" customWidth="1"/>
    <col min="5" max="5" width="15.6640625" style="20" customWidth="1"/>
    <col min="6" max="6" width="15.6640625" style="23" customWidth="1"/>
    <col min="7" max="7" width="11.33203125" style="21" customWidth="1"/>
    <col min="8" max="8" width="13.5546875" style="21" customWidth="1"/>
    <col min="9" max="9" width="9" style="21"/>
    <col min="10" max="10" width="16.33203125" style="21" customWidth="1"/>
    <col min="11" max="11" width="21.88671875" style="21" customWidth="1"/>
    <col min="12" max="12" width="12.33203125" style="21" bestFit="1" customWidth="1"/>
    <col min="13" max="16384" width="9" style="20"/>
  </cols>
  <sheetData>
    <row r="1" spans="1:10" ht="75" customHeight="1" x14ac:dyDescent="0.25"/>
    <row r="2" spans="1:10" ht="20.25" customHeight="1" x14ac:dyDescent="0.25">
      <c r="A2" s="383" t="s">
        <v>319</v>
      </c>
      <c r="B2" s="384"/>
      <c r="C2" s="384"/>
      <c r="D2" s="384"/>
      <c r="E2" s="384"/>
      <c r="F2" s="384"/>
      <c r="G2" s="384"/>
      <c r="H2" s="385"/>
    </row>
    <row r="3" spans="1:10" ht="20.25" customHeight="1" x14ac:dyDescent="0.25">
      <c r="A3" s="386" t="s">
        <v>315</v>
      </c>
      <c r="B3" s="387"/>
      <c r="C3" s="387"/>
      <c r="D3" s="387"/>
      <c r="E3" s="387"/>
      <c r="F3" s="387"/>
      <c r="G3" s="387"/>
      <c r="H3" s="388"/>
    </row>
    <row r="4" spans="1:10" s="21" customFormat="1" ht="20.25" customHeight="1" x14ac:dyDescent="0.25">
      <c r="A4" s="24" t="s">
        <v>280</v>
      </c>
      <c r="B4" s="25"/>
      <c r="C4" s="429" t="s">
        <v>463</v>
      </c>
      <c r="D4" s="430"/>
      <c r="E4" s="430"/>
      <c r="F4" s="430"/>
      <c r="G4" s="430"/>
      <c r="H4" s="431"/>
    </row>
    <row r="5" spans="1:10" ht="20.25" customHeight="1" x14ac:dyDescent="0.25">
      <c r="A5" s="24" t="s">
        <v>207</v>
      </c>
      <c r="B5" s="25"/>
      <c r="C5" s="429">
        <v>962</v>
      </c>
      <c r="D5" s="430"/>
      <c r="E5" s="430"/>
      <c r="F5" s="430"/>
      <c r="G5" s="430"/>
      <c r="H5" s="431"/>
    </row>
    <row r="6" spans="1:10" ht="34.950000000000003" customHeight="1" x14ac:dyDescent="0.25">
      <c r="A6" s="24" t="s">
        <v>340</v>
      </c>
      <c r="B6" s="25"/>
      <c r="C6" s="432" t="s">
        <v>1061</v>
      </c>
      <c r="D6" s="433"/>
      <c r="E6" s="433"/>
      <c r="F6" s="433"/>
      <c r="G6" s="433"/>
      <c r="H6" s="434"/>
    </row>
    <row r="7" spans="1:10" s="21" customFormat="1" ht="20.25" customHeight="1" x14ac:dyDescent="0.25">
      <c r="A7" s="20"/>
      <c r="B7" s="20"/>
      <c r="C7" s="22"/>
      <c r="D7" s="22"/>
      <c r="E7" s="20"/>
      <c r="F7" s="23"/>
    </row>
    <row r="8" spans="1:10" s="21" customFormat="1" x14ac:dyDescent="0.25">
      <c r="A8" s="20"/>
      <c r="B8" s="20"/>
      <c r="C8" s="20"/>
      <c r="D8" s="20"/>
      <c r="E8" s="20"/>
      <c r="F8" s="20"/>
    </row>
    <row r="9" spans="1:10" s="21" customFormat="1" ht="15.6" x14ac:dyDescent="0.3">
      <c r="A9" s="288"/>
      <c r="B9" s="289"/>
      <c r="C9" s="290"/>
      <c r="D9" s="291" t="s">
        <v>325</v>
      </c>
      <c r="E9" s="291"/>
      <c r="F9" s="372">
        <f>SUM($F$27:$H$216)</f>
        <v>1262624.9234374985</v>
      </c>
      <c r="G9" s="372"/>
      <c r="H9" s="373"/>
    </row>
    <row r="10" spans="1:10" s="21" customFormat="1" ht="15.6" x14ac:dyDescent="0.3">
      <c r="A10" s="288"/>
      <c r="B10" s="289"/>
      <c r="C10" s="290"/>
      <c r="D10" s="291" t="s">
        <v>342</v>
      </c>
      <c r="E10" s="292">
        <f>'Unit Rates'!D17/100</f>
        <v>0.3</v>
      </c>
      <c r="F10" s="372">
        <f>SUM('Damage Pickup'!T3:T192)</f>
        <v>317023.48062499979</v>
      </c>
      <c r="G10" s="372"/>
      <c r="H10" s="373"/>
      <c r="I10" s="251"/>
      <c r="J10" s="23"/>
    </row>
    <row r="11" spans="1:10" s="21" customFormat="1" ht="15.6" x14ac:dyDescent="0.3">
      <c r="A11" s="288"/>
      <c r="B11" s="289"/>
      <c r="C11" s="290"/>
      <c r="D11" s="291"/>
      <c r="E11" s="292"/>
      <c r="F11" s="293"/>
      <c r="G11" s="293"/>
      <c r="H11" s="294"/>
      <c r="I11" s="251"/>
      <c r="J11" s="23"/>
    </row>
    <row r="12" spans="1:10" s="21" customFormat="1" ht="15.6" x14ac:dyDescent="0.3">
      <c r="A12" s="288"/>
      <c r="B12" s="289"/>
      <c r="C12" s="290"/>
      <c r="D12" s="295" t="s">
        <v>426</v>
      </c>
      <c r="E12" s="296"/>
      <c r="F12" s="372">
        <f>F9+F10</f>
        <v>1579648.4040624984</v>
      </c>
      <c r="G12" s="372"/>
      <c r="H12" s="373"/>
    </row>
    <row r="13" spans="1:10" s="21" customFormat="1" ht="15.6" x14ac:dyDescent="0.3">
      <c r="A13" s="288"/>
      <c r="B13" s="289"/>
      <c r="C13" s="290"/>
      <c r="D13" s="295"/>
      <c r="E13" s="296"/>
      <c r="F13" s="293"/>
      <c r="G13" s="293"/>
      <c r="H13" s="294"/>
    </row>
    <row r="14" spans="1:10" s="21" customFormat="1" ht="15.6" x14ac:dyDescent="0.3">
      <c r="A14" s="288"/>
      <c r="B14" s="289"/>
      <c r="C14" s="290"/>
      <c r="D14" s="295" t="s">
        <v>365</v>
      </c>
      <c r="E14" s="296">
        <f>'Unit Rates'!I56</f>
        <v>8.6000000000000021E-2</v>
      </c>
      <c r="F14" s="374">
        <f>E14*F12</f>
        <v>135849.7627493749</v>
      </c>
      <c r="G14" s="374"/>
      <c r="H14" s="375"/>
    </row>
    <row r="15" spans="1:10" s="21" customFormat="1" ht="15.6" x14ac:dyDescent="0.3">
      <c r="A15" s="288"/>
      <c r="B15" s="289"/>
      <c r="C15" s="297"/>
      <c r="D15" s="298" t="s">
        <v>339</v>
      </c>
      <c r="E15" s="299"/>
      <c r="F15" s="374">
        <f>F14+F12</f>
        <v>1715498.1668118732</v>
      </c>
      <c r="G15" s="374"/>
      <c r="H15" s="375"/>
    </row>
    <row r="16" spans="1:10" s="21" customFormat="1" ht="15.6" x14ac:dyDescent="0.3">
      <c r="A16" s="307" t="s">
        <v>344</v>
      </c>
      <c r="B16" s="289"/>
      <c r="C16" s="297"/>
      <c r="D16" s="298"/>
      <c r="E16" s="299"/>
      <c r="F16" s="374"/>
      <c r="G16" s="374"/>
      <c r="H16" s="375"/>
    </row>
    <row r="17" spans="1:15" s="21" customFormat="1" ht="15.6" x14ac:dyDescent="0.3">
      <c r="A17" s="307" t="s">
        <v>343</v>
      </c>
      <c r="B17" s="300"/>
      <c r="C17" s="297"/>
      <c r="D17" s="291" t="s">
        <v>326</v>
      </c>
      <c r="E17" s="292">
        <f>IFERROR('Unit Rates'!E25,0)</f>
        <v>1.7289448283440145E-2</v>
      </c>
      <c r="F17" s="372">
        <f>E17*F15</f>
        <v>29660.016835430259</v>
      </c>
      <c r="G17" s="372"/>
      <c r="H17" s="373"/>
      <c r="I17" s="251"/>
    </row>
    <row r="18" spans="1:15" s="21" customFormat="1" ht="15.6" x14ac:dyDescent="0.3">
      <c r="A18" s="307">
        <f>COUNTA($B$27:$B$216)</f>
        <v>3</v>
      </c>
      <c r="B18" s="300"/>
      <c r="C18" s="297"/>
      <c r="D18" s="298" t="s">
        <v>202</v>
      </c>
      <c r="E18" s="301"/>
      <c r="F18" s="374">
        <f>F15+F17</f>
        <v>1745158.1836473034</v>
      </c>
      <c r="G18" s="374"/>
      <c r="H18" s="375"/>
    </row>
    <row r="19" spans="1:15" s="21" customFormat="1" ht="15.6" x14ac:dyDescent="0.3">
      <c r="A19" s="302"/>
      <c r="B19" s="303"/>
      <c r="C19" s="304"/>
      <c r="D19" s="305"/>
      <c r="E19" s="306"/>
      <c r="F19" s="416"/>
      <c r="G19" s="416"/>
      <c r="H19" s="417"/>
    </row>
    <row r="20" spans="1:15" s="21" customFormat="1" ht="15.6" x14ac:dyDescent="0.3">
      <c r="A20" s="322" t="s">
        <v>427</v>
      </c>
      <c r="B20" s="308"/>
      <c r="C20" s="308"/>
      <c r="D20" s="308"/>
      <c r="E20" s="308"/>
      <c r="F20" s="308"/>
      <c r="G20" s="308"/>
      <c r="H20" s="309"/>
    </row>
    <row r="21" spans="1:15" s="21" customFormat="1" ht="15.6" x14ac:dyDescent="0.3">
      <c r="A21" s="310"/>
      <c r="B21" s="311"/>
      <c r="C21" s="312"/>
      <c r="D21" s="313" t="s">
        <v>366</v>
      </c>
      <c r="E21" s="314">
        <f>'Unit Rates'!I55</f>
        <v>0.21500000000000005</v>
      </c>
      <c r="F21" s="414">
        <f>E21*F12</f>
        <v>339624.40687343723</v>
      </c>
      <c r="G21" s="414"/>
      <c r="H21" s="415"/>
    </row>
    <row r="22" spans="1:15" s="21" customFormat="1" ht="15.6" x14ac:dyDescent="0.3">
      <c r="A22" s="310"/>
      <c r="B22" s="311"/>
      <c r="C22" s="312"/>
      <c r="D22" s="313" t="s">
        <v>367</v>
      </c>
      <c r="E22" s="315" t="s">
        <v>368</v>
      </c>
      <c r="F22" s="414">
        <f>F21-F14</f>
        <v>203774.64412406232</v>
      </c>
      <c r="G22" s="414"/>
      <c r="H22" s="415"/>
    </row>
    <row r="23" spans="1:15" s="21" customFormat="1" ht="15.6" x14ac:dyDescent="0.3">
      <c r="A23" s="310"/>
      <c r="B23" s="311"/>
      <c r="C23" s="312"/>
      <c r="D23" s="313" t="s">
        <v>428</v>
      </c>
      <c r="E23" s="314">
        <f>E17</f>
        <v>1.7289448283440145E-2</v>
      </c>
      <c r="F23" s="414">
        <f>E23*F22</f>
        <v>3523.1511710593959</v>
      </c>
      <c r="G23" s="414"/>
      <c r="H23" s="415"/>
    </row>
    <row r="24" spans="1:15" s="21" customFormat="1" ht="15.6" x14ac:dyDescent="0.3">
      <c r="A24" s="310"/>
      <c r="B24" s="311"/>
      <c r="C24" s="312"/>
      <c r="D24" s="316" t="s">
        <v>369</v>
      </c>
      <c r="E24" s="317"/>
      <c r="F24" s="418">
        <f>F18+F22+F23</f>
        <v>1952455.978942425</v>
      </c>
      <c r="G24" s="418"/>
      <c r="H24" s="419"/>
    </row>
    <row r="25" spans="1:15" s="21" customFormat="1" x14ac:dyDescent="0.25">
      <c r="A25" s="58"/>
      <c r="B25" s="58"/>
      <c r="C25" s="58"/>
      <c r="D25" s="58"/>
      <c r="E25" s="58"/>
      <c r="F25" s="58"/>
      <c r="G25" s="58"/>
      <c r="H25" s="58"/>
    </row>
    <row r="26" spans="1:15" s="21" customFormat="1" ht="46.8" x14ac:dyDescent="0.25">
      <c r="A26" s="59" t="s">
        <v>64</v>
      </c>
      <c r="B26" s="59" t="s">
        <v>62</v>
      </c>
      <c r="C26" s="60" t="s">
        <v>370</v>
      </c>
      <c r="D26" s="60" t="s">
        <v>66</v>
      </c>
      <c r="E26" s="59" t="s">
        <v>65</v>
      </c>
      <c r="F26" s="422" t="s">
        <v>433</v>
      </c>
      <c r="G26" s="423"/>
      <c r="H26" s="424"/>
      <c r="M26" s="334"/>
      <c r="N26" s="334"/>
      <c r="O26" s="334"/>
    </row>
    <row r="27" spans="1:15" s="21" customFormat="1" ht="15.75" customHeight="1" x14ac:dyDescent="0.25">
      <c r="A27" s="40">
        <v>6090008</v>
      </c>
      <c r="B27" s="41" t="s">
        <v>1048</v>
      </c>
      <c r="C27" s="42">
        <f ca="1">IFERROR(INDEX(('Damage Pickup'!$A:$AY),MATCH($B:$B,'Damage Pickup'!$A:$A,0),COLUMN('Damage Pickup'!$AX$2)),"")</f>
        <v>56.22</v>
      </c>
      <c r="D27" s="42">
        <f ca="1">IFERROR(INDEX(('Damage Pickup'!$A:$AY),MATCH($B:$B,'Damage Pickup'!$A:$A,0),COLUMN('Damage Pickup'!$AY$2)),"")</f>
        <v>102.85</v>
      </c>
      <c r="E27" s="43">
        <f>IFERROR(INDEX(('Damage Pickup'!$A:$AY),MATCH($B:$B,'Damage Pickup'!$A:$A,0),COLUMN('Damage Pickup'!$AS$2)),"")</f>
        <v>33</v>
      </c>
      <c r="F27" s="420">
        <f>IF(ISERROR(INDEX(('Damage Pickup'!$A:$AY),MATCH($B:$B,'Damage Pickup'!$A:$A,0),COLUMN('Damage Pickup'!$S$2))),"",INDEX(('Damage Pickup'!$A:$AY),MATCH($B:$B,'Damage Pickup'!$A:$A,0),COLUMN('Damage Pickup'!$S$2)))</f>
        <v>134074.04687499959</v>
      </c>
      <c r="G27" s="420"/>
      <c r="H27" s="421"/>
      <c r="M27" s="334"/>
      <c r="N27" s="334"/>
      <c r="O27" s="334"/>
    </row>
    <row r="28" spans="1:15" s="21" customFormat="1" ht="15.75" customHeight="1" x14ac:dyDescent="0.25">
      <c r="A28" s="40">
        <v>6090007</v>
      </c>
      <c r="B28" s="41" t="s">
        <v>469</v>
      </c>
      <c r="C28" s="42">
        <f ca="1">IFERROR(INDEX(('Damage Pickup'!$A:$AY),MATCH($B:$B,'Damage Pickup'!$A:$A,0),COLUMN('Damage Pickup'!$AX$2)),"")</f>
        <v>2.48</v>
      </c>
      <c r="D28" s="42">
        <f ca="1">IFERROR(INDEX(('Damage Pickup'!$A:$AY),MATCH($B:$B,'Damage Pickup'!$A:$A,0),COLUMN('Damage Pickup'!$AY$2)),"")</f>
        <v>188.86</v>
      </c>
      <c r="E28" s="43">
        <f>IFERROR(INDEX(('Damage Pickup'!$A:$AY),MATCH($B:$B,'Damage Pickup'!$A:$A,0),COLUMN('Damage Pickup'!$AS$2)),"")</f>
        <v>230</v>
      </c>
      <c r="F28" s="420">
        <f>IF(ISERROR(INDEX(('Damage Pickup'!$A:$AY),MATCH($B:$B,'Damage Pickup'!$A:$A,0),COLUMN('Damage Pickup'!$S$2))),"",INDEX(('Damage Pickup'!$A:$AY),MATCH($B:$B,'Damage Pickup'!$A:$A,0),COLUMN('Damage Pickup'!$S$2)))</f>
        <v>753645.73072916549</v>
      </c>
      <c r="G28" s="420"/>
      <c r="H28" s="421"/>
      <c r="M28" s="334"/>
      <c r="N28" s="334"/>
      <c r="O28" s="334"/>
    </row>
    <row r="29" spans="1:15" s="21" customFormat="1" x14ac:dyDescent="0.25">
      <c r="A29" s="40">
        <v>6090013</v>
      </c>
      <c r="B29" s="41" t="s">
        <v>464</v>
      </c>
      <c r="C29" s="42">
        <f ca="1">IFERROR(INDEX(('Damage Pickup'!$A:$AY),MATCH($B:$B,'Damage Pickup'!$A:$A,0),COLUMN('Damage Pickup'!$AX$2)),"")</f>
        <v>0.03</v>
      </c>
      <c r="D29" s="42">
        <f ca="1">IFERROR(INDEX(('Damage Pickup'!$A:$AY),MATCH($B:$B,'Damage Pickup'!$A:$A,0),COLUMN('Damage Pickup'!$AY$2)),"")</f>
        <v>34.9</v>
      </c>
      <c r="E29" s="43">
        <f>IFERROR(INDEX(('Damage Pickup'!$A:$AY),MATCH($B:$B,'Damage Pickup'!$A:$A,0),COLUMN('Damage Pickup'!$AS$2)),"")</f>
        <v>67</v>
      </c>
      <c r="F29" s="420">
        <f>IF(ISERROR(INDEX(('Damage Pickup'!$A:$AY),MATCH($B:$B,'Damage Pickup'!$A:$A,0),COLUMN('Damage Pickup'!$S$2))),"",INDEX(('Damage Pickup'!$A:$AY),MATCH($B:$B,'Damage Pickup'!$A:$A,0),COLUMN('Damage Pickup'!$S$2)))</f>
        <v>374905.14583333337</v>
      </c>
      <c r="G29" s="420"/>
      <c r="H29" s="421"/>
      <c r="M29" s="334"/>
      <c r="N29" s="334"/>
      <c r="O29" s="334"/>
    </row>
    <row r="30" spans="1:15" s="21" customFormat="1" x14ac:dyDescent="0.25">
      <c r="A30" s="40"/>
      <c r="B30" s="41"/>
      <c r="C30" s="42" t="str">
        <f>IFERROR(INDEX(('Damage Pickup'!$A:$AY),MATCH($B:$B,'Damage Pickup'!$A:$A,0),COLUMN('Damage Pickup'!$AX$2)),"")</f>
        <v/>
      </c>
      <c r="D30" s="42" t="str">
        <f>IFERROR(INDEX(('Damage Pickup'!$A:$AY),MATCH($B:$B,'Damage Pickup'!$A:$A,0),COLUMN('Damage Pickup'!$AY$2)),"")</f>
        <v/>
      </c>
      <c r="E30" s="43" t="str">
        <f>IFERROR(INDEX(('Damage Pickup'!$A:$AY),MATCH($B:$B,'Damage Pickup'!$A:$A,0),COLUMN('Damage Pickup'!$AS$2)),"")</f>
        <v/>
      </c>
      <c r="F30" s="420" t="str">
        <f>IF(ISERROR(INDEX(('Damage Pickup'!$A:$AY),MATCH($B:$B,'Damage Pickup'!$A:$A,0),COLUMN('Damage Pickup'!$S$2))),"",INDEX(('Damage Pickup'!$A:$AY),MATCH($B:$B,'Damage Pickup'!$A:$A,0),COLUMN('Damage Pickup'!$S$2)))</f>
        <v/>
      </c>
      <c r="G30" s="420"/>
      <c r="H30" s="421"/>
      <c r="J30" s="335"/>
      <c r="K30" s="334"/>
      <c r="L30" s="334"/>
      <c r="M30" s="334"/>
      <c r="N30" s="334"/>
      <c r="O30" s="334"/>
    </row>
    <row r="31" spans="1:15" s="21" customFormat="1" x14ac:dyDescent="0.25">
      <c r="A31" s="40"/>
      <c r="B31" s="41"/>
      <c r="C31" s="42" t="str">
        <f>IFERROR(INDEX(('Damage Pickup'!$A:$AY),MATCH($B:$B,'Damage Pickup'!$A:$A,0),COLUMN('Damage Pickup'!$AX$2)),"")</f>
        <v/>
      </c>
      <c r="D31" s="42" t="str">
        <f>IFERROR(INDEX(('Damage Pickup'!$A:$AY),MATCH($B:$B,'Damage Pickup'!$A:$A,0),COLUMN('Damage Pickup'!$AY$2)),"")</f>
        <v/>
      </c>
      <c r="E31" s="43" t="str">
        <f>IFERROR(INDEX(('Damage Pickup'!$A:$AY),MATCH($B:$B,'Damage Pickup'!$A:$A,0),COLUMN('Damage Pickup'!$AS$2)),"")</f>
        <v/>
      </c>
      <c r="F31" s="420" t="str">
        <f>IF(ISERROR(INDEX(('Damage Pickup'!$A:$AY),MATCH($B:$B,'Damage Pickup'!$A:$A,0),COLUMN('Damage Pickup'!$S$2))),"",INDEX(('Damage Pickup'!$A:$AY),MATCH($B:$B,'Damage Pickup'!$A:$A,0),COLUMN('Damage Pickup'!$S$2)))</f>
        <v/>
      </c>
      <c r="G31" s="420"/>
      <c r="H31" s="421"/>
      <c r="J31" s="335"/>
      <c r="K31" s="334"/>
      <c r="L31" s="334"/>
      <c r="M31" s="334"/>
      <c r="N31" s="334"/>
      <c r="O31" s="334"/>
    </row>
    <row r="32" spans="1:15" s="21" customFormat="1" x14ac:dyDescent="0.25">
      <c r="A32" s="40"/>
      <c r="B32" s="41"/>
      <c r="C32" s="42" t="str">
        <f>IFERROR(INDEX(('Damage Pickup'!$A:$AY),MATCH($B:$B,'Damage Pickup'!$A:$A,0),COLUMN('Damage Pickup'!$AX$2)),"")</f>
        <v/>
      </c>
      <c r="D32" s="42" t="str">
        <f>IFERROR(INDEX(('Damage Pickup'!$A:$AY),MATCH($B:$B,'Damage Pickup'!$A:$A,0),COLUMN('Damage Pickup'!$AY$2)),"")</f>
        <v/>
      </c>
      <c r="E32" s="43" t="str">
        <f>IFERROR(INDEX(('Damage Pickup'!$A:$AY),MATCH($B:$B,'Damage Pickup'!$A:$A,0),COLUMN('Damage Pickup'!$AS$2)),"")</f>
        <v/>
      </c>
      <c r="F32" s="420" t="str">
        <f>IF(ISERROR(INDEX(('Damage Pickup'!$A:$AY),MATCH($B:$B,'Damage Pickup'!$A:$A,0),COLUMN('Damage Pickup'!$S$2))),"",INDEX(('Damage Pickup'!$A:$AY),MATCH($B:$B,'Damage Pickup'!$A:$A,0),COLUMN('Damage Pickup'!$S$2)))</f>
        <v/>
      </c>
      <c r="G32" s="420"/>
      <c r="H32" s="421"/>
      <c r="J32" s="335"/>
      <c r="K32" s="334"/>
      <c r="L32" s="334"/>
      <c r="M32" s="334"/>
      <c r="N32" s="334"/>
      <c r="O32" s="334"/>
    </row>
    <row r="33" spans="1:15" s="21" customFormat="1" x14ac:dyDescent="0.25">
      <c r="A33" s="40"/>
      <c r="B33" s="41"/>
      <c r="C33" s="42" t="str">
        <f>IFERROR(INDEX(('Damage Pickup'!$A:$AY),MATCH($B:$B,'Damage Pickup'!$A:$A,0),COLUMN('Damage Pickup'!$AX$2)),"")</f>
        <v/>
      </c>
      <c r="D33" s="42" t="str">
        <f>IFERROR(INDEX(('Damage Pickup'!$A:$AY),MATCH($B:$B,'Damage Pickup'!$A:$A,0),COLUMN('Damage Pickup'!$AY$2)),"")</f>
        <v/>
      </c>
      <c r="E33" s="43" t="str">
        <f>IFERROR(INDEX(('Damage Pickup'!$A:$AY),MATCH($B:$B,'Damage Pickup'!$A:$A,0),COLUMN('Damage Pickup'!$AS$2)),"")</f>
        <v/>
      </c>
      <c r="F33" s="420" t="str">
        <f>IF(ISERROR(INDEX(('Damage Pickup'!$A:$AY),MATCH($B:$B,'Damage Pickup'!$A:$A,0),COLUMN('Damage Pickup'!$S$2))),"",INDEX(('Damage Pickup'!$A:$AY),MATCH($B:$B,'Damage Pickup'!$A:$A,0),COLUMN('Damage Pickup'!$S$2)))</f>
        <v/>
      </c>
      <c r="G33" s="420"/>
      <c r="H33" s="421"/>
      <c r="J33" s="335"/>
      <c r="K33" s="334"/>
      <c r="L33" s="334"/>
      <c r="M33" s="334"/>
      <c r="N33" s="334"/>
      <c r="O33" s="334"/>
    </row>
    <row r="34" spans="1:15" s="21" customFormat="1" x14ac:dyDescent="0.25">
      <c r="A34" s="40"/>
      <c r="B34" s="41"/>
      <c r="C34" s="42" t="str">
        <f>IFERROR(INDEX(('Damage Pickup'!$A:$AY),MATCH($B:$B,'Damage Pickup'!$A:$A,0),COLUMN('Damage Pickup'!$AX$2)),"")</f>
        <v/>
      </c>
      <c r="D34" s="42" t="str">
        <f>IFERROR(INDEX(('Damage Pickup'!$A:$AY),MATCH($B:$B,'Damage Pickup'!$A:$A,0),COLUMN('Damage Pickup'!$AY$2)),"")</f>
        <v/>
      </c>
      <c r="E34" s="43" t="str">
        <f>IFERROR(INDEX(('Damage Pickup'!$A:$AY),MATCH($B:$B,'Damage Pickup'!$A:$A,0),COLUMN('Damage Pickup'!$AS$2)),"")</f>
        <v/>
      </c>
      <c r="F34" s="420" t="str">
        <f>IF(ISERROR(INDEX(('Damage Pickup'!$A:$AY),MATCH($B:$B,'Damage Pickup'!$A:$A,0),COLUMN('Damage Pickup'!$S$2))),"",INDEX(('Damage Pickup'!$A:$AY),MATCH($B:$B,'Damage Pickup'!$A:$A,0),COLUMN('Damage Pickup'!$S$2)))</f>
        <v/>
      </c>
      <c r="G34" s="420"/>
      <c r="H34" s="421"/>
      <c r="J34" s="335"/>
      <c r="K34" s="334"/>
      <c r="L34" s="334"/>
      <c r="M34" s="334"/>
      <c r="N34" s="334"/>
      <c r="O34" s="334"/>
    </row>
    <row r="35" spans="1:15" s="21" customFormat="1" x14ac:dyDescent="0.25">
      <c r="A35" s="40"/>
      <c r="B35" s="41"/>
      <c r="C35" s="42" t="str">
        <f>IFERROR(INDEX(('Damage Pickup'!$A:$AY),MATCH($B:$B,'Damage Pickup'!$A:$A,0),COLUMN('Damage Pickup'!$AX$2)),"")</f>
        <v/>
      </c>
      <c r="D35" s="42" t="str">
        <f>IFERROR(INDEX(('Damage Pickup'!$A:$AY),MATCH($B:$B,'Damage Pickup'!$A:$A,0),COLUMN('Damage Pickup'!$AY$2)),"")</f>
        <v/>
      </c>
      <c r="E35" s="43" t="str">
        <f>IFERROR(INDEX(('Damage Pickup'!$A:$AY),MATCH($B:$B,'Damage Pickup'!$A:$A,0),COLUMN('Damage Pickup'!$AS$2)),"")</f>
        <v/>
      </c>
      <c r="F35" s="420" t="str">
        <f>IF(ISERROR(INDEX(('Damage Pickup'!$A:$AY),MATCH($B:$B,'Damage Pickup'!$A:$A,0),COLUMN('Damage Pickup'!$S$2))),"",INDEX(('Damage Pickup'!$A:$AY),MATCH($B:$B,'Damage Pickup'!$A:$A,0),COLUMN('Damage Pickup'!$S$2)))</f>
        <v/>
      </c>
      <c r="G35" s="420"/>
      <c r="H35" s="421"/>
      <c r="J35" s="335"/>
      <c r="K35" s="334"/>
      <c r="L35" s="334"/>
      <c r="M35" s="334"/>
      <c r="N35" s="334"/>
      <c r="O35" s="334"/>
    </row>
    <row r="36" spans="1:15" s="21" customFormat="1" x14ac:dyDescent="0.25">
      <c r="A36" s="40"/>
      <c r="B36" s="41"/>
      <c r="C36" s="42" t="str">
        <f>IFERROR(INDEX(('Damage Pickup'!$A:$AY),MATCH($B:$B,'Damage Pickup'!$A:$A,0),COLUMN('Damage Pickup'!$AX$2)),"")</f>
        <v/>
      </c>
      <c r="D36" s="42" t="str">
        <f>IFERROR(INDEX(('Damage Pickup'!$A:$AY),MATCH($B:$B,'Damage Pickup'!$A:$A,0),COLUMN('Damage Pickup'!$AY$2)),"")</f>
        <v/>
      </c>
      <c r="E36" s="43" t="str">
        <f>IFERROR(INDEX(('Damage Pickup'!$A:$AY),MATCH($B:$B,'Damage Pickup'!$A:$A,0),COLUMN('Damage Pickup'!$AS$2)),"")</f>
        <v/>
      </c>
      <c r="F36" s="420" t="str">
        <f>IF(ISERROR(INDEX(('Damage Pickup'!$A:$AY),MATCH($B:$B,'Damage Pickup'!$A:$A,0),COLUMN('Damage Pickup'!$S$2))),"",INDEX(('Damage Pickup'!$A:$AY),MATCH($B:$B,'Damage Pickup'!$A:$A,0),COLUMN('Damage Pickup'!$S$2)))</f>
        <v/>
      </c>
      <c r="G36" s="420"/>
      <c r="H36" s="421"/>
      <c r="J36" s="335"/>
      <c r="K36" s="334"/>
      <c r="L36" s="334"/>
      <c r="M36" s="334"/>
      <c r="N36" s="334"/>
      <c r="O36" s="334"/>
    </row>
    <row r="37" spans="1:15" s="21" customFormat="1" x14ac:dyDescent="0.25">
      <c r="A37" s="40"/>
      <c r="B37" s="41"/>
      <c r="C37" s="42" t="str">
        <f>IFERROR(INDEX(('Damage Pickup'!$A:$AY),MATCH($B:$B,'Damage Pickup'!$A:$A,0),COLUMN('Damage Pickup'!$AX$2)),"")</f>
        <v/>
      </c>
      <c r="D37" s="42" t="str">
        <f>IFERROR(INDEX(('Damage Pickup'!$A:$AY),MATCH($B:$B,'Damage Pickup'!$A:$A,0),COLUMN('Damage Pickup'!$AY$2)),"")</f>
        <v/>
      </c>
      <c r="E37" s="43" t="str">
        <f>IFERROR(INDEX(('Damage Pickup'!$A:$AY),MATCH($B:$B,'Damage Pickup'!$A:$A,0),COLUMN('Damage Pickup'!$AS$2)),"")</f>
        <v/>
      </c>
      <c r="F37" s="420" t="str">
        <f>IF(ISERROR(INDEX(('Damage Pickup'!$A:$AY),MATCH($B:$B,'Damage Pickup'!$A:$A,0),COLUMN('Damage Pickup'!$S$2))),"",INDEX(('Damage Pickup'!$A:$AY),MATCH($B:$B,'Damage Pickup'!$A:$A,0),COLUMN('Damage Pickup'!$S$2)))</f>
        <v/>
      </c>
      <c r="G37" s="420"/>
      <c r="H37" s="421"/>
      <c r="J37" s="335"/>
      <c r="K37" s="334"/>
      <c r="L37" s="334"/>
      <c r="M37" s="334"/>
      <c r="N37" s="334"/>
      <c r="O37" s="334"/>
    </row>
    <row r="38" spans="1:15" s="21" customFormat="1" x14ac:dyDescent="0.25">
      <c r="A38" s="40"/>
      <c r="B38" s="41"/>
      <c r="C38" s="42" t="str">
        <f>IFERROR(INDEX(('Damage Pickup'!$A:$AY),MATCH($B:$B,'Damage Pickup'!$A:$A,0),COLUMN('Damage Pickup'!$AX$2)),"")</f>
        <v/>
      </c>
      <c r="D38" s="42" t="str">
        <f>IFERROR(INDEX(('Damage Pickup'!$A:$AY),MATCH($B:$B,'Damage Pickup'!$A:$A,0),COLUMN('Damage Pickup'!$AY$2)),"")</f>
        <v/>
      </c>
      <c r="E38" s="43" t="str">
        <f>IFERROR(INDEX(('Damage Pickup'!$A:$AY),MATCH($B:$B,'Damage Pickup'!$A:$A,0),COLUMN('Damage Pickup'!$AS$2)),"")</f>
        <v/>
      </c>
      <c r="F38" s="420" t="str">
        <f>IF(ISERROR(INDEX(('Damage Pickup'!$A:$AY),MATCH($B:$B,'Damage Pickup'!$A:$A,0),COLUMN('Damage Pickup'!$S$2))),"",INDEX(('Damage Pickup'!$A:$AY),MATCH($B:$B,'Damage Pickup'!$A:$A,0),COLUMN('Damage Pickup'!$S$2)))</f>
        <v/>
      </c>
      <c r="G38" s="420"/>
      <c r="H38" s="421"/>
      <c r="J38" s="335"/>
      <c r="K38" s="334"/>
      <c r="L38" s="334"/>
      <c r="M38" s="334"/>
      <c r="N38" s="334"/>
      <c r="O38" s="334"/>
    </row>
    <row r="39" spans="1:15" s="21" customFormat="1" x14ac:dyDescent="0.25">
      <c r="A39" s="40"/>
      <c r="B39" s="41"/>
      <c r="C39" s="42" t="str">
        <f>IFERROR(INDEX(('Damage Pickup'!$A:$AY),MATCH($B:$B,'Damage Pickup'!$A:$A,0),COLUMN('Damage Pickup'!$AX$2)),"")</f>
        <v/>
      </c>
      <c r="D39" s="42" t="str">
        <f>IFERROR(INDEX(('Damage Pickup'!$A:$AY),MATCH($B:$B,'Damage Pickup'!$A:$A,0),COLUMN('Damage Pickup'!$AY$2)),"")</f>
        <v/>
      </c>
      <c r="E39" s="43" t="str">
        <f>IFERROR(INDEX(('Damage Pickup'!$A:$AY),MATCH($B:$B,'Damage Pickup'!$A:$A,0),COLUMN('Damage Pickup'!$AS$2)),"")</f>
        <v/>
      </c>
      <c r="F39" s="425" t="str">
        <f>IF(ISERROR(INDEX(('Damage Pickup'!$A:$AY),MATCH($B:$B,'Damage Pickup'!$A:$A,0),COLUMN('Damage Pickup'!$S$2))),"",INDEX(('Damage Pickup'!$A:$AY),MATCH($B:$B,'Damage Pickup'!$A:$A,0),COLUMN('Damage Pickup'!$S$2)))</f>
        <v/>
      </c>
      <c r="G39" s="425"/>
      <c r="H39" s="426"/>
      <c r="J39" s="335"/>
      <c r="K39" s="334"/>
      <c r="L39" s="334"/>
      <c r="M39" s="334"/>
      <c r="N39" s="334"/>
      <c r="O39" s="334"/>
    </row>
    <row r="40" spans="1:15" s="21" customFormat="1" x14ac:dyDescent="0.25">
      <c r="A40" s="40"/>
      <c r="B40" s="41"/>
      <c r="C40" s="42" t="str">
        <f>IFERROR(INDEX(('Damage Pickup'!$A:$AY),MATCH($B:$B,'Damage Pickup'!$A:$A,0),COLUMN('Damage Pickup'!$AX$2)),"")</f>
        <v/>
      </c>
      <c r="D40" s="42" t="str">
        <f>IFERROR(INDEX(('Damage Pickup'!$A:$AY),MATCH($B:$B,'Damage Pickup'!$A:$A,0),COLUMN('Damage Pickup'!$AY$2)),"")</f>
        <v/>
      </c>
      <c r="E40" s="43" t="str">
        <f>IFERROR(INDEX(('Damage Pickup'!$A:$AY),MATCH($B:$B,'Damage Pickup'!$A:$A,0),COLUMN('Damage Pickup'!$AS$2)),"")</f>
        <v/>
      </c>
      <c r="F40" s="427" t="str">
        <f>IF(ISERROR(INDEX(('Damage Pickup'!$A:$AY),MATCH($B:$B,'Damage Pickup'!$A:$A,0),COLUMN('Damage Pickup'!$S$2))),"",INDEX(('Damage Pickup'!$A:$AY),MATCH($B:$B,'Damage Pickup'!$A:$A,0),COLUMN('Damage Pickup'!$S$2)))</f>
        <v/>
      </c>
      <c r="G40" s="427"/>
      <c r="H40" s="428"/>
      <c r="J40" s="335"/>
      <c r="K40" s="334"/>
      <c r="L40" s="334"/>
      <c r="M40" s="334"/>
      <c r="N40" s="334"/>
      <c r="O40" s="334"/>
    </row>
    <row r="41" spans="1:15" s="21" customFormat="1" x14ac:dyDescent="0.25">
      <c r="A41" s="40"/>
      <c r="B41" s="41"/>
      <c r="C41" s="42" t="str">
        <f>IFERROR(INDEX(('Damage Pickup'!$A:$AY),MATCH($B:$B,'Damage Pickup'!$A:$A,0),COLUMN('Damage Pickup'!$AX$2)),"")</f>
        <v/>
      </c>
      <c r="D41" s="42" t="str">
        <f>IFERROR(INDEX(('Damage Pickup'!$A:$AY),MATCH($B:$B,'Damage Pickup'!$A:$A,0),COLUMN('Damage Pickup'!$AY$2)),"")</f>
        <v/>
      </c>
      <c r="E41" s="43" t="str">
        <f>IFERROR(INDEX(('Damage Pickup'!$A:$AY),MATCH($B:$B,'Damage Pickup'!$A:$A,0),COLUMN('Damage Pickup'!$AS$2)),"")</f>
        <v/>
      </c>
      <c r="F41" s="420" t="str">
        <f>IF(ISERROR(INDEX(('Damage Pickup'!$A:$AY),MATCH($B:$B,'Damage Pickup'!$A:$A,0),COLUMN('Damage Pickup'!$S$2))),"",INDEX(('Damage Pickup'!$A:$AY),MATCH($B:$B,'Damage Pickup'!$A:$A,0),COLUMN('Damage Pickup'!$S$2)))</f>
        <v/>
      </c>
      <c r="G41" s="420"/>
      <c r="H41" s="421"/>
      <c r="J41" s="335"/>
      <c r="K41" s="334"/>
      <c r="L41" s="334"/>
      <c r="M41" s="334"/>
      <c r="N41" s="334"/>
      <c r="O41" s="334"/>
    </row>
    <row r="42" spans="1:15" s="21" customFormat="1" x14ac:dyDescent="0.25">
      <c r="A42" s="40"/>
      <c r="B42" s="41"/>
      <c r="C42" s="42" t="str">
        <f>IFERROR(INDEX(('Damage Pickup'!$A:$AY),MATCH($B:$B,'Damage Pickup'!$A:$A,0),COLUMN('Damage Pickup'!$AX$2)),"")</f>
        <v/>
      </c>
      <c r="D42" s="42" t="str">
        <f>IFERROR(INDEX(('Damage Pickup'!$A:$AY),MATCH($B:$B,'Damage Pickup'!$A:$A,0),COLUMN('Damage Pickup'!$AY$2)),"")</f>
        <v/>
      </c>
      <c r="E42" s="43" t="str">
        <f>IFERROR(INDEX(('Damage Pickup'!$A:$AY),MATCH($B:$B,'Damage Pickup'!$A:$A,0),COLUMN('Damage Pickup'!$AS$2)),"")</f>
        <v/>
      </c>
      <c r="F42" s="420" t="str">
        <f>IF(ISERROR(INDEX(('Damage Pickup'!$A:$AY),MATCH($B:$B,'Damage Pickup'!$A:$A,0),COLUMN('Damage Pickup'!$S$2))),"",INDEX(('Damage Pickup'!$A:$AY),MATCH($B:$B,'Damage Pickup'!$A:$A,0),COLUMN('Damage Pickup'!$S$2)))</f>
        <v/>
      </c>
      <c r="G42" s="420"/>
      <c r="H42" s="421"/>
      <c r="J42" s="335"/>
      <c r="K42" s="334"/>
      <c r="L42" s="334"/>
      <c r="M42" s="334"/>
      <c r="N42" s="334"/>
      <c r="O42" s="334"/>
    </row>
    <row r="43" spans="1:15" s="21" customFormat="1" x14ac:dyDescent="0.25">
      <c r="A43" s="40"/>
      <c r="B43" s="41"/>
      <c r="C43" s="42" t="str">
        <f>IFERROR(INDEX(('Damage Pickup'!$A:$AY),MATCH($B:$B,'Damage Pickup'!$A:$A,0),COLUMN('Damage Pickup'!$AX$2)),"")</f>
        <v/>
      </c>
      <c r="D43" s="42" t="str">
        <f>IFERROR(INDEX(('Damage Pickup'!$A:$AY),MATCH($B:$B,'Damage Pickup'!$A:$A,0),COLUMN('Damage Pickup'!$AY$2)),"")</f>
        <v/>
      </c>
      <c r="E43" s="43" t="str">
        <f>IFERROR(INDEX(('Damage Pickup'!$A:$AY),MATCH($B:$B,'Damage Pickup'!$A:$A,0),COLUMN('Damage Pickup'!$AS$2)),"")</f>
        <v/>
      </c>
      <c r="F43" s="420" t="str">
        <f>IF(ISERROR(INDEX(('Damage Pickup'!$A:$AY),MATCH($B:$B,'Damage Pickup'!$A:$A,0),COLUMN('Damage Pickup'!$S$2))),"",INDEX(('Damage Pickup'!$A:$AY),MATCH($B:$B,'Damage Pickup'!$A:$A,0),COLUMN('Damage Pickup'!$S$2)))</f>
        <v/>
      </c>
      <c r="G43" s="420"/>
      <c r="H43" s="421"/>
      <c r="J43" s="335"/>
      <c r="K43" s="334"/>
      <c r="L43" s="334"/>
      <c r="M43" s="334"/>
      <c r="N43" s="334"/>
      <c r="O43" s="334"/>
    </row>
    <row r="44" spans="1:15" s="21" customFormat="1" x14ac:dyDescent="0.25">
      <c r="A44" s="40"/>
      <c r="B44" s="41"/>
      <c r="C44" s="42" t="str">
        <f>IFERROR(INDEX(('Damage Pickup'!$A:$AY),MATCH($B:$B,'Damage Pickup'!$A:$A,0),COLUMN('Damage Pickup'!$AX$2)),"")</f>
        <v/>
      </c>
      <c r="D44" s="42" t="str">
        <f>IFERROR(INDEX(('Damage Pickup'!$A:$AY),MATCH($B:$B,'Damage Pickup'!$A:$A,0),COLUMN('Damage Pickup'!$AY$2)),"")</f>
        <v/>
      </c>
      <c r="E44" s="43" t="str">
        <f>IFERROR(INDEX(('Damage Pickup'!$A:$AY),MATCH($B:$B,'Damage Pickup'!$A:$A,0),COLUMN('Damage Pickup'!$AS$2)),"")</f>
        <v/>
      </c>
      <c r="F44" s="420" t="str">
        <f>IF(ISERROR(INDEX(('Damage Pickup'!$A:$AY),MATCH($B:$B,'Damage Pickup'!$A:$A,0),COLUMN('Damage Pickup'!$S$2))),"",INDEX(('Damage Pickup'!$A:$AY),MATCH($B:$B,'Damage Pickup'!$A:$A,0),COLUMN('Damage Pickup'!$S$2)))</f>
        <v/>
      </c>
      <c r="G44" s="420"/>
      <c r="H44" s="421"/>
      <c r="J44" s="335"/>
      <c r="K44" s="334"/>
      <c r="L44" s="334"/>
      <c r="M44" s="334"/>
      <c r="N44" s="334"/>
      <c r="O44" s="334"/>
    </row>
    <row r="45" spans="1:15" s="21" customFormat="1" x14ac:dyDescent="0.25">
      <c r="A45" s="40"/>
      <c r="B45" s="41"/>
      <c r="C45" s="42" t="str">
        <f>IFERROR(INDEX(('Damage Pickup'!$A:$AY),MATCH($B:$B,'Damage Pickup'!$A:$A,0),COLUMN('Damage Pickup'!$AX$2)),"")</f>
        <v/>
      </c>
      <c r="D45" s="42" t="str">
        <f>IFERROR(INDEX(('Damage Pickup'!$A:$AY),MATCH($B:$B,'Damage Pickup'!$A:$A,0),COLUMN('Damage Pickup'!$AY$2)),"")</f>
        <v/>
      </c>
      <c r="E45" s="43" t="str">
        <f>IFERROR(INDEX(('Damage Pickup'!$A:$AY),MATCH($B:$B,'Damage Pickup'!$A:$A,0),COLUMN('Damage Pickup'!$AS$2)),"")</f>
        <v/>
      </c>
      <c r="F45" s="420" t="str">
        <f>IF(ISERROR(INDEX(('Damage Pickup'!$A:$AY),MATCH($B:$B,'Damage Pickup'!$A:$A,0),COLUMN('Damage Pickup'!$S$2))),"",INDEX(('Damage Pickup'!$A:$AY),MATCH($B:$B,'Damage Pickup'!$A:$A,0),COLUMN('Damage Pickup'!$S$2)))</f>
        <v/>
      </c>
      <c r="G45" s="420"/>
      <c r="H45" s="421"/>
      <c r="J45" s="335"/>
      <c r="K45" s="334"/>
      <c r="L45" s="334"/>
      <c r="M45" s="334"/>
      <c r="N45" s="334"/>
      <c r="O45" s="334"/>
    </row>
    <row r="46" spans="1:15" s="21" customFormat="1" x14ac:dyDescent="0.25">
      <c r="A46" s="40"/>
      <c r="B46" s="41"/>
      <c r="C46" s="42" t="str">
        <f>IFERROR(INDEX(('Damage Pickup'!$A:$AY),MATCH($B:$B,'Damage Pickup'!$A:$A,0),COLUMN('Damage Pickup'!$AX$2)),"")</f>
        <v/>
      </c>
      <c r="D46" s="42" t="str">
        <f>IFERROR(INDEX(('Damage Pickup'!$A:$AY),MATCH($B:$B,'Damage Pickup'!$A:$A,0),COLUMN('Damage Pickup'!$AY$2)),"")</f>
        <v/>
      </c>
      <c r="E46" s="43" t="str">
        <f>IFERROR(INDEX(('Damage Pickup'!$A:$AY),MATCH($B:$B,'Damage Pickup'!$A:$A,0),COLUMN('Damage Pickup'!$AS$2)),"")</f>
        <v/>
      </c>
      <c r="F46" s="420" t="str">
        <f>IF(ISERROR(INDEX(('Damage Pickup'!$A:$AY),MATCH($B:$B,'Damage Pickup'!$A:$A,0),COLUMN('Damage Pickup'!$S$2))),"",INDEX(('Damage Pickup'!$A:$AY),MATCH($B:$B,'Damage Pickup'!$A:$A,0),COLUMN('Damage Pickup'!$S$2)))</f>
        <v/>
      </c>
      <c r="G46" s="420"/>
      <c r="H46" s="421"/>
      <c r="J46" s="335"/>
      <c r="K46" s="334"/>
      <c r="L46" s="334"/>
      <c r="M46" s="334"/>
      <c r="N46" s="334"/>
      <c r="O46" s="334"/>
    </row>
    <row r="47" spans="1:15" s="21" customFormat="1" x14ac:dyDescent="0.25">
      <c r="A47" s="40"/>
      <c r="B47" s="41"/>
      <c r="C47" s="42" t="str">
        <f>IFERROR(INDEX(('Damage Pickup'!$A:$AY),MATCH($B:$B,'Damage Pickup'!$A:$A,0),COLUMN('Damage Pickup'!$AX$2)),"")</f>
        <v/>
      </c>
      <c r="D47" s="42" t="str">
        <f>IFERROR(INDEX(('Damage Pickup'!$A:$AY),MATCH($B:$B,'Damage Pickup'!$A:$A,0),COLUMN('Damage Pickup'!$AY$2)),"")</f>
        <v/>
      </c>
      <c r="E47" s="43" t="str">
        <f>IFERROR(INDEX(('Damage Pickup'!$A:$AY),MATCH($B:$B,'Damage Pickup'!$A:$A,0),COLUMN('Damage Pickup'!$AS$2)),"")</f>
        <v/>
      </c>
      <c r="F47" s="420" t="str">
        <f>IF(ISERROR(INDEX(('Damage Pickup'!$A:$AY),MATCH($B:$B,'Damage Pickup'!$A:$A,0),COLUMN('Damage Pickup'!$S$2))),"",INDEX(('Damage Pickup'!$A:$AY),MATCH($B:$B,'Damage Pickup'!$A:$A,0),COLUMN('Damage Pickup'!$S$2)))</f>
        <v/>
      </c>
      <c r="G47" s="420"/>
      <c r="H47" s="421"/>
      <c r="J47" s="335"/>
      <c r="K47" s="334"/>
      <c r="L47" s="334"/>
      <c r="M47" s="334"/>
      <c r="N47" s="334"/>
      <c r="O47" s="334"/>
    </row>
    <row r="48" spans="1:15" s="21" customFormat="1" x14ac:dyDescent="0.25">
      <c r="A48" s="40"/>
      <c r="B48" s="41"/>
      <c r="C48" s="42" t="str">
        <f>IFERROR(INDEX(('Damage Pickup'!$A:$AY),MATCH($B:$B,'Damage Pickup'!$A:$A,0),COLUMN('Damage Pickup'!$AX$2)),"")</f>
        <v/>
      </c>
      <c r="D48" s="42" t="str">
        <f>IFERROR(INDEX(('Damage Pickup'!$A:$AY),MATCH($B:$B,'Damage Pickup'!$A:$A,0),COLUMN('Damage Pickup'!$AY$2)),"")</f>
        <v/>
      </c>
      <c r="E48" s="43" t="str">
        <f>IFERROR(INDEX(('Damage Pickup'!$A:$AY),MATCH($B:$B,'Damage Pickup'!$A:$A,0),COLUMN('Damage Pickup'!$AS$2)),"")</f>
        <v/>
      </c>
      <c r="F48" s="420" t="str">
        <f>IF(ISERROR(INDEX(('Damage Pickup'!$A:$AY),MATCH($B:$B,'Damage Pickup'!$A:$A,0),COLUMN('Damage Pickup'!$S$2))),"",INDEX(('Damage Pickup'!$A:$AY),MATCH($B:$B,'Damage Pickup'!$A:$A,0),COLUMN('Damage Pickup'!$S$2)))</f>
        <v/>
      </c>
      <c r="G48" s="420"/>
      <c r="H48" s="421"/>
      <c r="J48" s="335"/>
      <c r="K48" s="334"/>
      <c r="L48" s="334"/>
      <c r="M48" s="334"/>
      <c r="N48" s="334"/>
      <c r="O48" s="334"/>
    </row>
    <row r="49" spans="1:8" s="21" customFormat="1" x14ac:dyDescent="0.25">
      <c r="A49" s="40"/>
      <c r="B49" s="41"/>
      <c r="C49" s="42" t="str">
        <f>IFERROR(INDEX(('Damage Pickup'!$A:$AY),MATCH($B:$B,'Damage Pickup'!$A:$A,0),COLUMN('Damage Pickup'!$AX$2)),"")</f>
        <v/>
      </c>
      <c r="D49" s="42" t="str">
        <f>IFERROR(INDEX(('Damage Pickup'!$A:$AY),MATCH($B:$B,'Damage Pickup'!$A:$A,0),COLUMN('Damage Pickup'!$AY$2)),"")</f>
        <v/>
      </c>
      <c r="E49" s="43" t="str">
        <f>IFERROR(INDEX(('Damage Pickup'!$A:$AY),MATCH($B:$B,'Damage Pickup'!$A:$A,0),COLUMN('Damage Pickup'!$AS$2)),"")</f>
        <v/>
      </c>
      <c r="F49" s="420" t="str">
        <f>IF(ISERROR(INDEX(('Damage Pickup'!$A:$AY),MATCH($B:$B,'Damage Pickup'!$A:$A,0),COLUMN('Damage Pickup'!$S$2))),"",INDEX(('Damage Pickup'!$A:$AY),MATCH($B:$B,'Damage Pickup'!$A:$A,0),COLUMN('Damage Pickup'!$S$2)))</f>
        <v/>
      </c>
      <c r="G49" s="420"/>
      <c r="H49" s="421"/>
    </row>
    <row r="50" spans="1:8" s="21" customFormat="1" x14ac:dyDescent="0.25">
      <c r="A50" s="40"/>
      <c r="B50" s="41"/>
      <c r="C50" s="42" t="str">
        <f>IFERROR(INDEX(('Damage Pickup'!$A:$AY),MATCH($B:$B,'Damage Pickup'!$A:$A,0),COLUMN('Damage Pickup'!$AX$2)),"")</f>
        <v/>
      </c>
      <c r="D50" s="42" t="str">
        <f>IFERROR(INDEX(('Damage Pickup'!$A:$AY),MATCH($B:$B,'Damage Pickup'!$A:$A,0),COLUMN('Damage Pickup'!$AY$2)),"")</f>
        <v/>
      </c>
      <c r="E50" s="43" t="str">
        <f>IFERROR(INDEX(('Damage Pickup'!$A:$AY),MATCH($B:$B,'Damage Pickup'!$A:$A,0),COLUMN('Damage Pickup'!$AS$2)),"")</f>
        <v/>
      </c>
      <c r="F50" s="420" t="str">
        <f>IF(ISERROR(INDEX(('Damage Pickup'!$A:$AY),MATCH($B:$B,'Damage Pickup'!$A:$A,0),COLUMN('Damage Pickup'!$S$2))),"",INDEX(('Damage Pickup'!$A:$AY),MATCH($B:$B,'Damage Pickup'!$A:$A,0),COLUMN('Damage Pickup'!$S$2)))</f>
        <v/>
      </c>
      <c r="G50" s="420"/>
      <c r="H50" s="421"/>
    </row>
    <row r="51" spans="1:8" s="21" customFormat="1" x14ac:dyDescent="0.25">
      <c r="A51" s="40"/>
      <c r="B51" s="41"/>
      <c r="C51" s="42" t="str">
        <f>IFERROR(INDEX(('Damage Pickup'!$A:$AY),MATCH($B:$B,'Damage Pickup'!$A:$A,0),COLUMN('Damage Pickup'!$AX$2)),"")</f>
        <v/>
      </c>
      <c r="D51" s="42" t="str">
        <f>IFERROR(INDEX(('Damage Pickup'!$A:$AY),MATCH($B:$B,'Damage Pickup'!$A:$A,0),COLUMN('Damage Pickup'!$AY$2)),"")</f>
        <v/>
      </c>
      <c r="E51" s="43" t="str">
        <f>IFERROR(INDEX(('Damage Pickup'!$A:$AY),MATCH($B:$B,'Damage Pickup'!$A:$A,0),COLUMN('Damage Pickup'!$AS$2)),"")</f>
        <v/>
      </c>
      <c r="F51" s="420" t="str">
        <f>IF(ISERROR(INDEX(('Damage Pickup'!$A:$AY),MATCH($B:$B,'Damage Pickup'!$A:$A,0),COLUMN('Damage Pickup'!$S$2))),"",INDEX(('Damage Pickup'!$A:$AY),MATCH($B:$B,'Damage Pickup'!$A:$A,0),COLUMN('Damage Pickup'!$S$2)))</f>
        <v/>
      </c>
      <c r="G51" s="420"/>
      <c r="H51" s="421"/>
    </row>
    <row r="52" spans="1:8" s="21" customFormat="1" x14ac:dyDescent="0.25">
      <c r="A52" s="40"/>
      <c r="B52" s="41"/>
      <c r="C52" s="42" t="str">
        <f>IFERROR(INDEX(('Damage Pickup'!$A:$AY),MATCH($B:$B,'Damage Pickup'!$A:$A,0),COLUMN('Damage Pickup'!$AX$2)),"")</f>
        <v/>
      </c>
      <c r="D52" s="42" t="str">
        <f>IFERROR(INDEX(('Damage Pickup'!$A:$AY),MATCH($B:$B,'Damage Pickup'!$A:$A,0),COLUMN('Damage Pickup'!$AY$2)),"")</f>
        <v/>
      </c>
      <c r="E52" s="43" t="str">
        <f>IFERROR(INDEX(('Damage Pickup'!$A:$AY),MATCH($B:$B,'Damage Pickup'!$A:$A,0),COLUMN('Damage Pickup'!$AS$2)),"")</f>
        <v/>
      </c>
      <c r="F52" s="420" t="str">
        <f>IF(ISERROR(INDEX(('Damage Pickup'!$A:$AY),MATCH($B:$B,'Damage Pickup'!$A:$A,0),COLUMN('Damage Pickup'!$S$2))),"",INDEX(('Damage Pickup'!$A:$AY),MATCH($B:$B,'Damage Pickup'!$A:$A,0),COLUMN('Damage Pickup'!$S$2)))</f>
        <v/>
      </c>
      <c r="G52" s="420"/>
      <c r="H52" s="421"/>
    </row>
    <row r="53" spans="1:8" s="21" customFormat="1" x14ac:dyDescent="0.25">
      <c r="A53" s="40"/>
      <c r="B53" s="41"/>
      <c r="C53" s="42" t="str">
        <f>IFERROR(INDEX(('Damage Pickup'!$A:$AY),MATCH($B:$B,'Damage Pickup'!$A:$A,0),COLUMN('Damage Pickup'!$AX$2)),"")</f>
        <v/>
      </c>
      <c r="D53" s="42" t="str">
        <f>IFERROR(INDEX(('Damage Pickup'!$A:$AY),MATCH($B:$B,'Damage Pickup'!$A:$A,0),COLUMN('Damage Pickup'!$AY$2)),"")</f>
        <v/>
      </c>
      <c r="E53" s="43" t="str">
        <f>IFERROR(INDEX(('Damage Pickup'!$A:$AY),MATCH($B:$B,'Damage Pickup'!$A:$A,0),COLUMN('Damage Pickup'!$AS$2)),"")</f>
        <v/>
      </c>
      <c r="F53" s="420" t="str">
        <f>IF(ISERROR(INDEX(('Damage Pickup'!$A:$AY),MATCH($B:$B,'Damage Pickup'!$A:$A,0),COLUMN('Damage Pickup'!$S$2))),"",INDEX(('Damage Pickup'!$A:$AY),MATCH($B:$B,'Damage Pickup'!$A:$A,0),COLUMN('Damage Pickup'!$S$2)))</f>
        <v/>
      </c>
      <c r="G53" s="420"/>
      <c r="H53" s="421"/>
    </row>
    <row r="54" spans="1:8" s="21" customFormat="1" x14ac:dyDescent="0.25">
      <c r="A54" s="40"/>
      <c r="B54" s="41"/>
      <c r="C54" s="42" t="str">
        <f>IFERROR(INDEX(('Damage Pickup'!$A:$AY),MATCH($B:$B,'Damage Pickup'!$A:$A,0),COLUMN('Damage Pickup'!$AX$2)),"")</f>
        <v/>
      </c>
      <c r="D54" s="42" t="str">
        <f>IFERROR(INDEX(('Damage Pickup'!$A:$AY),MATCH($B:$B,'Damage Pickup'!$A:$A,0),COLUMN('Damage Pickup'!$AY$2)),"")</f>
        <v/>
      </c>
      <c r="E54" s="43" t="str">
        <f>IFERROR(INDEX(('Damage Pickup'!$A:$AY),MATCH($B:$B,'Damage Pickup'!$A:$A,0),COLUMN('Damage Pickup'!$AS$2)),"")</f>
        <v/>
      </c>
      <c r="F54" s="420" t="str">
        <f>IF(ISERROR(INDEX(('Damage Pickup'!$A:$AY),MATCH($B:$B,'Damage Pickup'!$A:$A,0),COLUMN('Damage Pickup'!$S$2))),"",INDEX(('Damage Pickup'!$A:$AY),MATCH($B:$B,'Damage Pickup'!$A:$A,0),COLUMN('Damage Pickup'!$S$2)))</f>
        <v/>
      </c>
      <c r="G54" s="420"/>
      <c r="H54" s="421"/>
    </row>
    <row r="55" spans="1:8" s="21" customFormat="1" x14ac:dyDescent="0.25">
      <c r="A55" s="40"/>
      <c r="B55" s="41"/>
      <c r="C55" s="42" t="str">
        <f>IFERROR(INDEX(('Damage Pickup'!$A:$AY),MATCH($B:$B,'Damage Pickup'!$A:$A,0),COLUMN('Damage Pickup'!$AX$2)),"")</f>
        <v/>
      </c>
      <c r="D55" s="42" t="str">
        <f>IFERROR(INDEX(('Damage Pickup'!$A:$AY),MATCH($B:$B,'Damage Pickup'!$A:$A,0),COLUMN('Damage Pickup'!$AY$2)),"")</f>
        <v/>
      </c>
      <c r="E55" s="43" t="str">
        <f>IFERROR(INDEX(('Damage Pickup'!$A:$AY),MATCH($B:$B,'Damage Pickup'!$A:$A,0),COLUMN('Damage Pickup'!$AS$2)),"")</f>
        <v/>
      </c>
      <c r="F55" s="420" t="str">
        <f>IF(ISERROR(INDEX(('Damage Pickup'!$A:$AY),MATCH($B:$B,'Damage Pickup'!$A:$A,0),COLUMN('Damage Pickup'!$S$2))),"",INDEX(('Damage Pickup'!$A:$AY),MATCH($B:$B,'Damage Pickup'!$A:$A,0),COLUMN('Damage Pickup'!$S$2)))</f>
        <v/>
      </c>
      <c r="G55" s="420"/>
      <c r="H55" s="421"/>
    </row>
    <row r="56" spans="1:8" s="21" customFormat="1" x14ac:dyDescent="0.25">
      <c r="A56" s="40"/>
      <c r="B56" s="41"/>
      <c r="C56" s="42" t="str">
        <f>IFERROR(INDEX(('Damage Pickup'!$A:$AY),MATCH($B:$B,'Damage Pickup'!$A:$A,0),COLUMN('Damage Pickup'!$AX$2)),"")</f>
        <v/>
      </c>
      <c r="D56" s="42" t="str">
        <f>IFERROR(INDEX(('Damage Pickup'!$A:$AY),MATCH($B:$B,'Damage Pickup'!$A:$A,0),COLUMN('Damage Pickup'!$AY$2)),"")</f>
        <v/>
      </c>
      <c r="E56" s="43" t="str">
        <f>IFERROR(INDEX(('Damage Pickup'!$A:$AY),MATCH($B:$B,'Damage Pickup'!$A:$A,0),COLUMN('Damage Pickup'!$AS$2)),"")</f>
        <v/>
      </c>
      <c r="F56" s="420" t="str">
        <f>IF(ISERROR(INDEX(('Damage Pickup'!$A:$AY),MATCH($B:$B,'Damage Pickup'!$A:$A,0),COLUMN('Damage Pickup'!$S$2))),"",INDEX(('Damage Pickup'!$A:$AY),MATCH($B:$B,'Damage Pickup'!$A:$A,0),COLUMN('Damage Pickup'!$S$2)))</f>
        <v/>
      </c>
      <c r="G56" s="420"/>
      <c r="H56" s="421"/>
    </row>
    <row r="57" spans="1:8" s="21" customFormat="1" x14ac:dyDescent="0.25">
      <c r="A57" s="40"/>
      <c r="B57" s="41"/>
      <c r="C57" s="42" t="str">
        <f>IFERROR(INDEX(('Damage Pickup'!$A:$AY),MATCH($B:$B,'Damage Pickup'!$A:$A,0),COLUMN('Damage Pickup'!$AX$2)),"")</f>
        <v/>
      </c>
      <c r="D57" s="42" t="str">
        <f>IFERROR(INDEX(('Damage Pickup'!$A:$AY),MATCH($B:$B,'Damage Pickup'!$A:$A,0),COLUMN('Damage Pickup'!$AY$2)),"")</f>
        <v/>
      </c>
      <c r="E57" s="43" t="str">
        <f>IFERROR(INDEX(('Damage Pickup'!$A:$AY),MATCH($B:$B,'Damage Pickup'!$A:$A,0),COLUMN('Damage Pickup'!$AS$2)),"")</f>
        <v/>
      </c>
      <c r="F57" s="420" t="str">
        <f>IF(ISERROR(INDEX(('Damage Pickup'!$A:$AY),MATCH($B:$B,'Damage Pickup'!$A:$A,0),COLUMN('Damage Pickup'!$S$2))),"",INDEX(('Damage Pickup'!$A:$AY),MATCH($B:$B,'Damage Pickup'!$A:$A,0),COLUMN('Damage Pickup'!$S$2)))</f>
        <v/>
      </c>
      <c r="G57" s="420"/>
      <c r="H57" s="421"/>
    </row>
    <row r="58" spans="1:8" s="21" customFormat="1" x14ac:dyDescent="0.25">
      <c r="A58" s="40"/>
      <c r="B58" s="41"/>
      <c r="C58" s="42" t="str">
        <f>IFERROR(INDEX(('Damage Pickup'!$A:$AY),MATCH($B:$B,'Damage Pickup'!$A:$A,0),COLUMN('Damage Pickup'!$AX$2)),"")</f>
        <v/>
      </c>
      <c r="D58" s="42" t="str">
        <f>IFERROR(INDEX(('Damage Pickup'!$A:$AY),MATCH($B:$B,'Damage Pickup'!$A:$A,0),COLUMN('Damage Pickup'!$AY$2)),"")</f>
        <v/>
      </c>
      <c r="E58" s="43" t="str">
        <f>IFERROR(INDEX(('Damage Pickup'!$A:$AY),MATCH($B:$B,'Damage Pickup'!$A:$A,0),COLUMN('Damage Pickup'!$AS$2)),"")</f>
        <v/>
      </c>
      <c r="F58" s="420" t="str">
        <f>IF(ISERROR(INDEX(('Damage Pickup'!$A:$AY),MATCH($B:$B,'Damage Pickup'!$A:$A,0),COLUMN('Damage Pickup'!$S$2))),"",INDEX(('Damage Pickup'!$A:$AY),MATCH($B:$B,'Damage Pickup'!$A:$A,0),COLUMN('Damage Pickup'!$S$2)))</f>
        <v/>
      </c>
      <c r="G58" s="420"/>
      <c r="H58" s="421"/>
    </row>
    <row r="59" spans="1:8" s="21" customFormat="1" x14ac:dyDescent="0.25">
      <c r="A59" s="40"/>
      <c r="B59" s="41"/>
      <c r="C59" s="42" t="str">
        <f>IFERROR(INDEX(('Damage Pickup'!$A:$AY),MATCH($B:$B,'Damage Pickup'!$A:$A,0),COLUMN('Damage Pickup'!$AX$2)),"")</f>
        <v/>
      </c>
      <c r="D59" s="42" t="str">
        <f>IFERROR(INDEX(('Damage Pickup'!$A:$AY),MATCH($B:$B,'Damage Pickup'!$A:$A,0),COLUMN('Damage Pickup'!$AY$2)),"")</f>
        <v/>
      </c>
      <c r="E59" s="43" t="str">
        <f>IFERROR(INDEX(('Damage Pickup'!$A:$AY),MATCH($B:$B,'Damage Pickup'!$A:$A,0),COLUMN('Damage Pickup'!$AS$2)),"")</f>
        <v/>
      </c>
      <c r="F59" s="420" t="str">
        <f>IF(ISERROR(INDEX(('Damage Pickup'!$A:$AY),MATCH($B:$B,'Damage Pickup'!$A:$A,0),COLUMN('Damage Pickup'!$S$2))),"",INDEX(('Damage Pickup'!$A:$AY),MATCH($B:$B,'Damage Pickup'!$A:$A,0),COLUMN('Damage Pickup'!$S$2)))</f>
        <v/>
      </c>
      <c r="G59" s="420"/>
      <c r="H59" s="421"/>
    </row>
    <row r="60" spans="1:8" s="21" customFormat="1" x14ac:dyDescent="0.25">
      <c r="A60" s="40"/>
      <c r="B60" s="41"/>
      <c r="C60" s="42" t="str">
        <f>IFERROR(INDEX(('Damage Pickup'!$A:$AY),MATCH($B:$B,'Damage Pickup'!$A:$A,0),COLUMN('Damage Pickup'!$AX$2)),"")</f>
        <v/>
      </c>
      <c r="D60" s="42" t="str">
        <f>IFERROR(INDEX(('Damage Pickup'!$A:$AY),MATCH($B:$B,'Damage Pickup'!$A:$A,0),COLUMN('Damage Pickup'!$AY$2)),"")</f>
        <v/>
      </c>
      <c r="E60" s="43" t="str">
        <f>IFERROR(INDEX(('Damage Pickup'!$A:$AY),MATCH($B:$B,'Damage Pickup'!$A:$A,0),COLUMN('Damage Pickup'!$AS$2)),"")</f>
        <v/>
      </c>
      <c r="F60" s="420" t="str">
        <f>IF(ISERROR(INDEX(('Damage Pickup'!$A:$AY),MATCH($B:$B,'Damage Pickup'!$A:$A,0),COLUMN('Damage Pickup'!$S$2))),"",INDEX(('Damage Pickup'!$A:$AY),MATCH($B:$B,'Damage Pickup'!$A:$A,0),COLUMN('Damage Pickup'!$S$2)))</f>
        <v/>
      </c>
      <c r="G60" s="420"/>
      <c r="H60" s="421"/>
    </row>
    <row r="61" spans="1:8" s="21" customFormat="1" x14ac:dyDescent="0.25">
      <c r="A61" s="40"/>
      <c r="B61" s="41"/>
      <c r="C61" s="42" t="str">
        <f>IFERROR(INDEX(('Damage Pickup'!$A:$AY),MATCH($B:$B,'Damage Pickup'!$A:$A,0),COLUMN('Damage Pickup'!$AX$2)),"")</f>
        <v/>
      </c>
      <c r="D61" s="42" t="str">
        <f>IFERROR(INDEX(('Damage Pickup'!$A:$AY),MATCH($B:$B,'Damage Pickup'!$A:$A,0),COLUMN('Damage Pickup'!$AY$2)),"")</f>
        <v/>
      </c>
      <c r="E61" s="43" t="str">
        <f>IFERROR(INDEX(('Damage Pickup'!$A:$AY),MATCH($B:$B,'Damage Pickup'!$A:$A,0),COLUMN('Damage Pickup'!$AS$2)),"")</f>
        <v/>
      </c>
      <c r="F61" s="420" t="str">
        <f>IF(ISERROR(INDEX(('Damage Pickup'!$A:$AY),MATCH($B:$B,'Damage Pickup'!$A:$A,0),COLUMN('Damage Pickup'!$S$2))),"",INDEX(('Damage Pickup'!$A:$AY),MATCH($B:$B,'Damage Pickup'!$A:$A,0),COLUMN('Damage Pickup'!$S$2)))</f>
        <v/>
      </c>
      <c r="G61" s="420"/>
      <c r="H61" s="421"/>
    </row>
    <row r="62" spans="1:8" s="21" customFormat="1" x14ac:dyDescent="0.25">
      <c r="A62" s="40"/>
      <c r="B62" s="41"/>
      <c r="C62" s="42" t="str">
        <f>IFERROR(INDEX(('Damage Pickup'!$A:$AY),MATCH($B:$B,'Damage Pickup'!$A:$A,0),COLUMN('Damage Pickup'!$AX$2)),"")</f>
        <v/>
      </c>
      <c r="D62" s="42" t="str">
        <f>IFERROR(INDEX(('Damage Pickup'!$A:$AY),MATCH($B:$B,'Damage Pickup'!$A:$A,0),COLUMN('Damage Pickup'!$AY$2)),"")</f>
        <v/>
      </c>
      <c r="E62" s="43" t="str">
        <f>IFERROR(INDEX(('Damage Pickup'!$A:$AY),MATCH($B:$B,'Damage Pickup'!$A:$A,0),COLUMN('Damage Pickup'!$AS$2)),"")</f>
        <v/>
      </c>
      <c r="F62" s="420" t="str">
        <f>IF(ISERROR(INDEX(('Damage Pickup'!$A:$AY),MATCH($B:$B,'Damage Pickup'!$A:$A,0),COLUMN('Damage Pickup'!$S$2))),"",INDEX(('Damage Pickup'!$A:$AY),MATCH($B:$B,'Damage Pickup'!$A:$A,0),COLUMN('Damage Pickup'!$S$2)))</f>
        <v/>
      </c>
      <c r="G62" s="420"/>
      <c r="H62" s="421"/>
    </row>
    <row r="63" spans="1:8" s="21" customFormat="1" x14ac:dyDescent="0.25">
      <c r="A63" s="40"/>
      <c r="B63" s="41"/>
      <c r="C63" s="42" t="str">
        <f>IFERROR(INDEX(('Damage Pickup'!$A:$AY),MATCH($B:$B,'Damage Pickup'!$A:$A,0),COLUMN('Damage Pickup'!$AX$2)),"")</f>
        <v/>
      </c>
      <c r="D63" s="42" t="str">
        <f>IFERROR(INDEX(('Damage Pickup'!$A:$AY),MATCH($B:$B,'Damage Pickup'!$A:$A,0),COLUMN('Damage Pickup'!$AY$2)),"")</f>
        <v/>
      </c>
      <c r="E63" s="43" t="str">
        <f>IFERROR(INDEX(('Damage Pickup'!$A:$AY),MATCH($B:$B,'Damage Pickup'!$A:$A,0),COLUMN('Damage Pickup'!$AS$2)),"")</f>
        <v/>
      </c>
      <c r="F63" s="420" t="str">
        <f>IF(ISERROR(INDEX(('Damage Pickup'!$A:$AY),MATCH($B:$B,'Damage Pickup'!$A:$A,0),COLUMN('Damage Pickup'!$S$2))),"",INDEX(('Damage Pickup'!$A:$AY),MATCH($B:$B,'Damage Pickup'!$A:$A,0),COLUMN('Damage Pickup'!$S$2)))</f>
        <v/>
      </c>
      <c r="G63" s="420"/>
      <c r="H63" s="421"/>
    </row>
    <row r="64" spans="1:8" s="21" customFormat="1" x14ac:dyDescent="0.25">
      <c r="A64" s="40"/>
      <c r="B64" s="41"/>
      <c r="C64" s="42" t="str">
        <f>IFERROR(INDEX(('Damage Pickup'!$A:$AY),MATCH($B:$B,'Damage Pickup'!$A:$A,0),COLUMN('Damage Pickup'!$AX$2)),"")</f>
        <v/>
      </c>
      <c r="D64" s="42" t="str">
        <f>IFERROR(INDEX(('Damage Pickup'!$A:$AY),MATCH($B:$B,'Damage Pickup'!$A:$A,0),COLUMN('Damage Pickup'!$AY$2)),"")</f>
        <v/>
      </c>
      <c r="E64" s="43" t="str">
        <f>IFERROR(INDEX(('Damage Pickup'!$A:$AY),MATCH($B:$B,'Damage Pickup'!$A:$A,0),COLUMN('Damage Pickup'!$AS$2)),"")</f>
        <v/>
      </c>
      <c r="F64" s="420" t="str">
        <f>IF(ISERROR(INDEX(('Damage Pickup'!$A:$AY),MATCH($B:$B,'Damage Pickup'!$A:$A,0),COLUMN('Damage Pickup'!$S$2))),"",INDEX(('Damage Pickup'!$A:$AY),MATCH($B:$B,'Damage Pickup'!$A:$A,0),COLUMN('Damage Pickup'!$S$2)))</f>
        <v/>
      </c>
      <c r="G64" s="420"/>
      <c r="H64" s="421"/>
    </row>
    <row r="65" spans="1:8" s="21" customFormat="1" x14ac:dyDescent="0.25">
      <c r="A65" s="40"/>
      <c r="B65" s="41"/>
      <c r="C65" s="42" t="str">
        <f>IFERROR(INDEX(('Damage Pickup'!$A:$AY),MATCH($B:$B,'Damage Pickup'!$A:$A,0),COLUMN('Damage Pickup'!$AX$2)),"")</f>
        <v/>
      </c>
      <c r="D65" s="42" t="str">
        <f>IFERROR(INDEX(('Damage Pickup'!$A:$AY),MATCH($B:$B,'Damage Pickup'!$A:$A,0),COLUMN('Damage Pickup'!$AY$2)),"")</f>
        <v/>
      </c>
      <c r="E65" s="43" t="str">
        <f>IFERROR(INDEX(('Damage Pickup'!$A:$AY),MATCH($B:$B,'Damage Pickup'!$A:$A,0),COLUMN('Damage Pickup'!$AS$2)),"")</f>
        <v/>
      </c>
      <c r="F65" s="420" t="str">
        <f>IF(ISERROR(INDEX(('Damage Pickup'!$A:$AY),MATCH($B:$B,'Damage Pickup'!$A:$A,0),COLUMN('Damage Pickup'!$S$2))),"",INDEX(('Damage Pickup'!$A:$AY),MATCH($B:$B,'Damage Pickup'!$A:$A,0),COLUMN('Damage Pickup'!$S$2)))</f>
        <v/>
      </c>
      <c r="G65" s="420"/>
      <c r="H65" s="421"/>
    </row>
    <row r="66" spans="1:8" s="21" customFormat="1" x14ac:dyDescent="0.25">
      <c r="A66" s="40"/>
      <c r="B66" s="41"/>
      <c r="C66" s="42" t="str">
        <f>IFERROR(INDEX(('Damage Pickup'!$A:$AY),MATCH($B:$B,'Damage Pickup'!$A:$A,0),COLUMN('Damage Pickup'!$AX$2)),"")</f>
        <v/>
      </c>
      <c r="D66" s="42" t="str">
        <f>IFERROR(INDEX(('Damage Pickup'!$A:$AY),MATCH($B:$B,'Damage Pickup'!$A:$A,0),COLUMN('Damage Pickup'!$AY$2)),"")</f>
        <v/>
      </c>
      <c r="E66" s="43" t="str">
        <f>IFERROR(INDEX(('Damage Pickup'!$A:$AY),MATCH($B:$B,'Damage Pickup'!$A:$A,0),COLUMN('Damage Pickup'!$AS$2)),"")</f>
        <v/>
      </c>
      <c r="F66" s="420" t="str">
        <f>IF(ISERROR(INDEX(('Damage Pickup'!$A:$AY),MATCH($B:$B,'Damage Pickup'!$A:$A,0),COLUMN('Damage Pickup'!$S$2))),"",INDEX(('Damage Pickup'!$A:$AY),MATCH($B:$B,'Damage Pickup'!$A:$A,0),COLUMN('Damage Pickup'!$S$2)))</f>
        <v/>
      </c>
      <c r="G66" s="420"/>
      <c r="H66" s="421"/>
    </row>
    <row r="67" spans="1:8" s="21" customFormat="1" x14ac:dyDescent="0.25">
      <c r="A67" s="40"/>
      <c r="B67" s="41"/>
      <c r="C67" s="42" t="str">
        <f>IFERROR(INDEX(('Damage Pickup'!$A:$AY),MATCH($B:$B,'Damage Pickup'!$A:$A,0),COLUMN('Damage Pickup'!$AX$2)),"")</f>
        <v/>
      </c>
      <c r="D67" s="42" t="str">
        <f>IFERROR(INDEX(('Damage Pickup'!$A:$AY),MATCH($B:$B,'Damage Pickup'!$A:$A,0),COLUMN('Damage Pickup'!$AY$2)),"")</f>
        <v/>
      </c>
      <c r="E67" s="43" t="str">
        <f>IFERROR(INDEX(('Damage Pickup'!$A:$AY),MATCH($B:$B,'Damage Pickup'!$A:$A,0),COLUMN('Damage Pickup'!$AS$2)),"")</f>
        <v/>
      </c>
      <c r="F67" s="420" t="str">
        <f>IF(ISERROR(INDEX(('Damage Pickup'!$A:$AY),MATCH($B:$B,'Damage Pickup'!$A:$A,0),COLUMN('Damage Pickup'!$S$2))),"",INDEX(('Damage Pickup'!$A:$AY),MATCH($B:$B,'Damage Pickup'!$A:$A,0),COLUMN('Damage Pickup'!$S$2)))</f>
        <v/>
      </c>
      <c r="G67" s="420"/>
      <c r="H67" s="421"/>
    </row>
    <row r="68" spans="1:8" s="21" customFormat="1" x14ac:dyDescent="0.25">
      <c r="A68" s="40"/>
      <c r="B68" s="41"/>
      <c r="C68" s="42" t="str">
        <f>IFERROR(INDEX(('Damage Pickup'!$A:$AY),MATCH($B:$B,'Damage Pickup'!$A:$A,0),COLUMN('Damage Pickup'!$AX$2)),"")</f>
        <v/>
      </c>
      <c r="D68" s="42" t="str">
        <f>IFERROR(INDEX(('Damage Pickup'!$A:$AY),MATCH($B:$B,'Damage Pickup'!$A:$A,0),COLUMN('Damage Pickup'!$AY$2)),"")</f>
        <v/>
      </c>
      <c r="E68" s="43" t="str">
        <f>IFERROR(INDEX(('Damage Pickup'!$A:$AY),MATCH($B:$B,'Damage Pickup'!$A:$A,0),COLUMN('Damage Pickup'!$AS$2)),"")</f>
        <v/>
      </c>
      <c r="F68" s="420" t="str">
        <f>IF(ISERROR(INDEX(('Damage Pickup'!$A:$AY),MATCH($B:$B,'Damage Pickup'!$A:$A,0),COLUMN('Damage Pickup'!$S$2))),"",INDEX(('Damage Pickup'!$A:$AY),MATCH($B:$B,'Damage Pickup'!$A:$A,0),COLUMN('Damage Pickup'!$S$2)))</f>
        <v/>
      </c>
      <c r="G68" s="420"/>
      <c r="H68" s="421"/>
    </row>
    <row r="69" spans="1:8" s="21" customFormat="1" x14ac:dyDescent="0.25">
      <c r="A69" s="40"/>
      <c r="B69" s="41"/>
      <c r="C69" s="42" t="str">
        <f>IFERROR(INDEX(('Damage Pickup'!$A:$AY),MATCH($B:$B,'Damage Pickup'!$A:$A,0),COLUMN('Damage Pickup'!$AX$2)),"")</f>
        <v/>
      </c>
      <c r="D69" s="42" t="str">
        <f>IFERROR(INDEX(('Damage Pickup'!$A:$AY),MATCH($B:$B,'Damage Pickup'!$A:$A,0),COLUMN('Damage Pickup'!$AY$2)),"")</f>
        <v/>
      </c>
      <c r="E69" s="43" t="str">
        <f>IFERROR(INDEX(('Damage Pickup'!$A:$AY),MATCH($B:$B,'Damage Pickup'!$A:$A,0),COLUMN('Damage Pickup'!$AS$2)),"")</f>
        <v/>
      </c>
      <c r="F69" s="420" t="str">
        <f>IF(ISERROR(INDEX(('Damage Pickup'!$A:$AY),MATCH($B:$B,'Damage Pickup'!$A:$A,0),COLUMN('Damage Pickup'!$S$2))),"",INDEX(('Damage Pickup'!$A:$AY),MATCH($B:$B,'Damage Pickup'!$A:$A,0),COLUMN('Damage Pickup'!$S$2)))</f>
        <v/>
      </c>
      <c r="G69" s="420"/>
      <c r="H69" s="421"/>
    </row>
    <row r="70" spans="1:8" s="21" customFormat="1" x14ac:dyDescent="0.25">
      <c r="A70" s="40"/>
      <c r="B70" s="41"/>
      <c r="C70" s="42" t="str">
        <f>IFERROR(INDEX(('Damage Pickup'!$A:$AY),MATCH($B:$B,'Damage Pickup'!$A:$A,0),COLUMN('Damage Pickup'!$AX$2)),"")</f>
        <v/>
      </c>
      <c r="D70" s="42" t="str">
        <f>IFERROR(INDEX(('Damage Pickup'!$A:$AY),MATCH($B:$B,'Damage Pickup'!$A:$A,0),COLUMN('Damage Pickup'!$AY$2)),"")</f>
        <v/>
      </c>
      <c r="E70" s="43" t="str">
        <f>IFERROR(INDEX(('Damage Pickup'!$A:$AY),MATCH($B:$B,'Damage Pickup'!$A:$A,0),COLUMN('Damage Pickup'!$AS$2)),"")</f>
        <v/>
      </c>
      <c r="F70" s="420" t="str">
        <f>IF(ISERROR(INDEX(('Damage Pickup'!$A:$AY),MATCH($B:$B,'Damage Pickup'!$A:$A,0),COLUMN('Damage Pickup'!$S$2))),"",INDEX(('Damage Pickup'!$A:$AY),MATCH($B:$B,'Damage Pickup'!$A:$A,0),COLUMN('Damage Pickup'!$S$2)))</f>
        <v/>
      </c>
      <c r="G70" s="420"/>
      <c r="H70" s="421"/>
    </row>
    <row r="71" spans="1:8" s="21" customFormat="1" x14ac:dyDescent="0.25">
      <c r="A71" s="40"/>
      <c r="B71" s="41"/>
      <c r="C71" s="42" t="str">
        <f>IFERROR(INDEX(('Damage Pickup'!$A:$AY),MATCH($B:$B,'Damage Pickup'!$A:$A,0),COLUMN('Damage Pickup'!$AX$2)),"")</f>
        <v/>
      </c>
      <c r="D71" s="42" t="str">
        <f>IFERROR(INDEX(('Damage Pickup'!$A:$AY),MATCH($B:$B,'Damage Pickup'!$A:$A,0),COLUMN('Damage Pickup'!$AY$2)),"")</f>
        <v/>
      </c>
      <c r="E71" s="43" t="str">
        <f>IFERROR(INDEX(('Damage Pickup'!$A:$AY),MATCH($B:$B,'Damage Pickup'!$A:$A,0),COLUMN('Damage Pickup'!$AS$2)),"")</f>
        <v/>
      </c>
      <c r="F71" s="420" t="str">
        <f>IF(ISERROR(INDEX(('Damage Pickup'!$A:$AY),MATCH($B:$B,'Damage Pickup'!$A:$A,0),COLUMN('Damage Pickup'!$S$2))),"",INDEX(('Damage Pickup'!$A:$AY),MATCH($B:$B,'Damage Pickup'!$A:$A,0),COLUMN('Damage Pickup'!$S$2)))</f>
        <v/>
      </c>
      <c r="G71" s="420"/>
      <c r="H71" s="421"/>
    </row>
    <row r="72" spans="1:8" s="21" customFormat="1" x14ac:dyDescent="0.25">
      <c r="A72" s="40"/>
      <c r="B72" s="41"/>
      <c r="C72" s="42" t="str">
        <f>IFERROR(INDEX(('Damage Pickup'!$A:$AY),MATCH($B:$B,'Damage Pickup'!$A:$A,0),COLUMN('Damage Pickup'!$AX$2)),"")</f>
        <v/>
      </c>
      <c r="D72" s="42" t="str">
        <f>IFERROR(INDEX(('Damage Pickup'!$A:$AY),MATCH($B:$B,'Damage Pickup'!$A:$A,0),COLUMN('Damage Pickup'!$AY$2)),"")</f>
        <v/>
      </c>
      <c r="E72" s="43" t="str">
        <f>IFERROR(INDEX(('Damage Pickup'!$A:$AY),MATCH($B:$B,'Damage Pickup'!$A:$A,0),COLUMN('Damage Pickup'!$AS$2)),"")</f>
        <v/>
      </c>
      <c r="F72" s="420" t="str">
        <f>IF(ISERROR(INDEX(('Damage Pickup'!$A:$AY),MATCH($B:$B,'Damage Pickup'!$A:$A,0),COLUMN('Damage Pickup'!$S$2))),"",INDEX(('Damage Pickup'!$A:$AY),MATCH($B:$B,'Damage Pickup'!$A:$A,0),COLUMN('Damage Pickup'!$S$2)))</f>
        <v/>
      </c>
      <c r="G72" s="420"/>
      <c r="H72" s="421"/>
    </row>
    <row r="73" spans="1:8" s="21" customFormat="1" x14ac:dyDescent="0.25">
      <c r="A73" s="40"/>
      <c r="B73" s="41"/>
      <c r="C73" s="42" t="str">
        <f>IFERROR(INDEX(('Damage Pickup'!$A:$AY),MATCH($B:$B,'Damage Pickup'!$A:$A,0),COLUMN('Damage Pickup'!$AX$2)),"")</f>
        <v/>
      </c>
      <c r="D73" s="42" t="str">
        <f>IFERROR(INDEX(('Damage Pickup'!$A:$AY),MATCH($B:$B,'Damage Pickup'!$A:$A,0),COLUMN('Damage Pickup'!$AY$2)),"")</f>
        <v/>
      </c>
      <c r="E73" s="43" t="str">
        <f>IFERROR(INDEX(('Damage Pickup'!$A:$AY),MATCH($B:$B,'Damage Pickup'!$A:$A,0),COLUMN('Damage Pickup'!$AS$2)),"")</f>
        <v/>
      </c>
      <c r="F73" s="420" t="str">
        <f>IF(ISERROR(INDEX(('Damage Pickup'!$A:$AY),MATCH($B:$B,'Damage Pickup'!$A:$A,0),COLUMN('Damage Pickup'!$S$2))),"",INDEX(('Damage Pickup'!$A:$AY),MATCH($B:$B,'Damage Pickup'!$A:$A,0),COLUMN('Damage Pickup'!$S$2)))</f>
        <v/>
      </c>
      <c r="G73" s="420"/>
      <c r="H73" s="421"/>
    </row>
    <row r="74" spans="1:8" s="21" customFormat="1" x14ac:dyDescent="0.25">
      <c r="A74" s="40"/>
      <c r="B74" s="41"/>
      <c r="C74" s="42" t="str">
        <f>IFERROR(INDEX(('Damage Pickup'!$A:$AY),MATCH($B:$B,'Damage Pickup'!$A:$A,0),COLUMN('Damage Pickup'!$AX$2)),"")</f>
        <v/>
      </c>
      <c r="D74" s="42" t="str">
        <f>IFERROR(INDEX(('Damage Pickup'!$A:$AY),MATCH($B:$B,'Damage Pickup'!$A:$A,0),COLUMN('Damage Pickup'!$AY$2)),"")</f>
        <v/>
      </c>
      <c r="E74" s="43" t="str">
        <f>IFERROR(INDEX(('Damage Pickup'!$A:$AY),MATCH($B:$B,'Damage Pickup'!$A:$A,0),COLUMN('Damage Pickup'!$AS$2)),"")</f>
        <v/>
      </c>
      <c r="F74" s="420" t="str">
        <f>IF(ISERROR(INDEX(('Damage Pickup'!$A:$AY),MATCH($B:$B,'Damage Pickup'!$A:$A,0),COLUMN('Damage Pickup'!$S$2))),"",INDEX(('Damage Pickup'!$A:$AY),MATCH($B:$B,'Damage Pickup'!$A:$A,0),COLUMN('Damage Pickup'!$S$2)))</f>
        <v/>
      </c>
      <c r="G74" s="420"/>
      <c r="H74" s="421"/>
    </row>
    <row r="75" spans="1:8" s="21" customFormat="1" x14ac:dyDescent="0.25">
      <c r="A75" s="40"/>
      <c r="B75" s="41"/>
      <c r="C75" s="42" t="str">
        <f>IFERROR(INDEX(('Damage Pickup'!$A:$AY),MATCH($B:$B,'Damage Pickup'!$A:$A,0),COLUMN('Damage Pickup'!$AX$2)),"")</f>
        <v/>
      </c>
      <c r="D75" s="42" t="str">
        <f>IFERROR(INDEX(('Damage Pickup'!$A:$AY),MATCH($B:$B,'Damage Pickup'!$A:$A,0),COLUMN('Damage Pickup'!$AY$2)),"")</f>
        <v/>
      </c>
      <c r="E75" s="43" t="str">
        <f>IFERROR(INDEX(('Damage Pickup'!$A:$AY),MATCH($B:$B,'Damage Pickup'!$A:$A,0),COLUMN('Damage Pickup'!$AS$2)),"")</f>
        <v/>
      </c>
      <c r="F75" s="420" t="str">
        <f>IF(ISERROR(INDEX(('Damage Pickup'!$A:$AY),MATCH($B:$B,'Damage Pickup'!$A:$A,0),COLUMN('Damage Pickup'!$S$2))),"",INDEX(('Damage Pickup'!$A:$AY),MATCH($B:$B,'Damage Pickup'!$A:$A,0),COLUMN('Damage Pickup'!$S$2)))</f>
        <v/>
      </c>
      <c r="G75" s="420"/>
      <c r="H75" s="421"/>
    </row>
    <row r="76" spans="1:8" s="21" customFormat="1" x14ac:dyDescent="0.25">
      <c r="A76" s="40"/>
      <c r="B76" s="41"/>
      <c r="C76" s="42" t="str">
        <f>IFERROR(INDEX(('Damage Pickup'!$A:$AY),MATCH($B:$B,'Damage Pickup'!$A:$A,0),COLUMN('Damage Pickup'!$AX$2)),"")</f>
        <v/>
      </c>
      <c r="D76" s="42" t="str">
        <f>IFERROR(INDEX(('Damage Pickup'!$A:$AY),MATCH($B:$B,'Damage Pickup'!$A:$A,0),COLUMN('Damage Pickup'!$AY$2)),"")</f>
        <v/>
      </c>
      <c r="E76" s="43" t="str">
        <f>IFERROR(INDEX(('Damage Pickup'!$A:$AY),MATCH($B:$B,'Damage Pickup'!$A:$A,0),COLUMN('Damage Pickup'!$AS$2)),"")</f>
        <v/>
      </c>
      <c r="F76" s="420" t="str">
        <f>IF(ISERROR(INDEX(('Damage Pickup'!$A:$AY),MATCH($B:$B,'Damage Pickup'!$A:$A,0),COLUMN('Damage Pickup'!$S$2))),"",INDEX(('Damage Pickup'!$A:$AY),MATCH($B:$B,'Damage Pickup'!$A:$A,0),COLUMN('Damage Pickup'!$S$2)))</f>
        <v/>
      </c>
      <c r="G76" s="420"/>
      <c r="H76" s="421"/>
    </row>
    <row r="77" spans="1:8" s="21" customFormat="1" x14ac:dyDescent="0.25">
      <c r="A77" s="40"/>
      <c r="B77" s="41"/>
      <c r="C77" s="42" t="str">
        <f>IFERROR(INDEX(('Damage Pickup'!$A:$AY),MATCH($B:$B,'Damage Pickup'!$A:$A,0),COLUMN('Damage Pickup'!$AX$2)),"")</f>
        <v/>
      </c>
      <c r="D77" s="42" t="str">
        <f>IFERROR(INDEX(('Damage Pickup'!$A:$AY),MATCH($B:$B,'Damage Pickup'!$A:$A,0),COLUMN('Damage Pickup'!$AY$2)),"")</f>
        <v/>
      </c>
      <c r="E77" s="43" t="str">
        <f>IFERROR(INDEX(('Damage Pickup'!$A:$AY),MATCH($B:$B,'Damage Pickup'!$A:$A,0),COLUMN('Damage Pickup'!$AS$2)),"")</f>
        <v/>
      </c>
      <c r="F77" s="420" t="str">
        <f>IF(ISERROR(INDEX(('Damage Pickup'!$A:$AY),MATCH($B:$B,'Damage Pickup'!$A:$A,0),COLUMN('Damage Pickup'!$S$2))),"",INDEX(('Damage Pickup'!$A:$AY),MATCH($B:$B,'Damage Pickup'!$A:$A,0),COLUMN('Damage Pickup'!$S$2)))</f>
        <v/>
      </c>
      <c r="G77" s="420"/>
      <c r="H77" s="421"/>
    </row>
    <row r="78" spans="1:8" s="21" customFormat="1" x14ac:dyDescent="0.25">
      <c r="A78" s="40"/>
      <c r="B78" s="41"/>
      <c r="C78" s="42" t="str">
        <f>IFERROR(INDEX(('Damage Pickup'!$A:$AY),MATCH($B:$B,'Damage Pickup'!$A:$A,0),COLUMN('Damage Pickup'!$AX$2)),"")</f>
        <v/>
      </c>
      <c r="D78" s="42" t="str">
        <f>IFERROR(INDEX(('Damage Pickup'!$A:$AY),MATCH($B:$B,'Damage Pickup'!$A:$A,0),COLUMN('Damage Pickup'!$AY$2)),"")</f>
        <v/>
      </c>
      <c r="E78" s="43" t="str">
        <f>IFERROR(INDEX(('Damage Pickup'!$A:$AY),MATCH($B:$B,'Damage Pickup'!$A:$A,0),COLUMN('Damage Pickup'!$AS$2)),"")</f>
        <v/>
      </c>
      <c r="F78" s="420" t="str">
        <f>IF(ISERROR(INDEX(('Damage Pickup'!$A:$AY),MATCH($B:$B,'Damage Pickup'!$A:$A,0),COLUMN('Damage Pickup'!$S$2))),"",INDEX(('Damage Pickup'!$A:$AY),MATCH($B:$B,'Damage Pickup'!$A:$A,0),COLUMN('Damage Pickup'!$S$2)))</f>
        <v/>
      </c>
      <c r="G78" s="420"/>
      <c r="H78" s="421"/>
    </row>
    <row r="79" spans="1:8" s="21" customFormat="1" x14ac:dyDescent="0.25">
      <c r="A79" s="40"/>
      <c r="B79" s="41"/>
      <c r="C79" s="42" t="str">
        <f>IFERROR(INDEX(('Damage Pickup'!$A:$AY),MATCH($B:$B,'Damage Pickup'!$A:$A,0),COLUMN('Damage Pickup'!$AX$2)),"")</f>
        <v/>
      </c>
      <c r="D79" s="42" t="str">
        <f>IFERROR(INDEX(('Damage Pickup'!$A:$AY),MATCH($B:$B,'Damage Pickup'!$A:$A,0),COLUMN('Damage Pickup'!$AY$2)),"")</f>
        <v/>
      </c>
      <c r="E79" s="43" t="str">
        <f>IFERROR(INDEX(('Damage Pickup'!$A:$AY),MATCH($B:$B,'Damage Pickup'!$A:$A,0),COLUMN('Damage Pickup'!$AS$2)),"")</f>
        <v/>
      </c>
      <c r="F79" s="420" t="str">
        <f>IF(ISERROR(INDEX(('Damage Pickup'!$A:$AY),MATCH($B:$B,'Damage Pickup'!$A:$A,0),COLUMN('Damage Pickup'!$S$2))),"",INDEX(('Damage Pickup'!$A:$AY),MATCH($B:$B,'Damage Pickup'!$A:$A,0),COLUMN('Damage Pickup'!$S$2)))</f>
        <v/>
      </c>
      <c r="G79" s="420"/>
      <c r="H79" s="421"/>
    </row>
    <row r="80" spans="1:8" s="21" customFormat="1" x14ac:dyDescent="0.25">
      <c r="A80" s="40"/>
      <c r="B80" s="41"/>
      <c r="C80" s="42" t="str">
        <f>IFERROR(INDEX(('Damage Pickup'!$A:$AY),MATCH($B:$B,'Damage Pickup'!$A:$A,0),COLUMN('Damage Pickup'!$AX$2)),"")</f>
        <v/>
      </c>
      <c r="D80" s="42" t="str">
        <f>IFERROR(INDEX(('Damage Pickup'!$A:$AY),MATCH($B:$B,'Damage Pickup'!$A:$A,0),COLUMN('Damage Pickup'!$AY$2)),"")</f>
        <v/>
      </c>
      <c r="E80" s="43" t="str">
        <f>IFERROR(INDEX(('Damage Pickup'!$A:$AY),MATCH($B:$B,'Damage Pickup'!$A:$A,0),COLUMN('Damage Pickup'!$AS$2)),"")</f>
        <v/>
      </c>
      <c r="F80" s="420" t="str">
        <f>IF(ISERROR(INDEX(('Damage Pickup'!$A:$AY),MATCH($B:$B,'Damage Pickup'!$A:$A,0),COLUMN('Damage Pickup'!$S$2))),"",INDEX(('Damage Pickup'!$A:$AY),MATCH($B:$B,'Damage Pickup'!$A:$A,0),COLUMN('Damage Pickup'!$S$2)))</f>
        <v/>
      </c>
      <c r="G80" s="420"/>
      <c r="H80" s="421"/>
    </row>
    <row r="81" spans="1:8" s="21" customFormat="1" x14ac:dyDescent="0.25">
      <c r="A81" s="40"/>
      <c r="B81" s="41"/>
      <c r="C81" s="42" t="str">
        <f>IFERROR(INDEX(('Damage Pickup'!$A:$AY),MATCH($B:$B,'Damage Pickup'!$A:$A,0),COLUMN('Damage Pickup'!$AX$2)),"")</f>
        <v/>
      </c>
      <c r="D81" s="42" t="str">
        <f>IFERROR(INDEX(('Damage Pickup'!$A:$AY),MATCH($B:$B,'Damage Pickup'!$A:$A,0),COLUMN('Damage Pickup'!$AY$2)),"")</f>
        <v/>
      </c>
      <c r="E81" s="43" t="str">
        <f>IFERROR(INDEX(('Damage Pickup'!$A:$AY),MATCH($B:$B,'Damage Pickup'!$A:$A,0),COLUMN('Damage Pickup'!$AS$2)),"")</f>
        <v/>
      </c>
      <c r="F81" s="420" t="str">
        <f>IF(ISERROR(INDEX(('Damage Pickup'!$A:$AY),MATCH($B:$B,'Damage Pickup'!$A:$A,0),COLUMN('Damage Pickup'!$S$2))),"",INDEX(('Damage Pickup'!$A:$AY),MATCH($B:$B,'Damage Pickup'!$A:$A,0),COLUMN('Damage Pickup'!$S$2)))</f>
        <v/>
      </c>
      <c r="G81" s="420"/>
      <c r="H81" s="421"/>
    </row>
    <row r="82" spans="1:8" s="21" customFormat="1" x14ac:dyDescent="0.25">
      <c r="A82" s="40"/>
      <c r="B82" s="41"/>
      <c r="C82" s="42" t="str">
        <f>IFERROR(INDEX(('Damage Pickup'!$A:$AY),MATCH($B:$B,'Damage Pickup'!$A:$A,0),COLUMN('Damage Pickup'!$AX$2)),"")</f>
        <v/>
      </c>
      <c r="D82" s="42" t="str">
        <f>IFERROR(INDEX(('Damage Pickup'!$A:$AY),MATCH($B:$B,'Damage Pickup'!$A:$A,0),COLUMN('Damage Pickup'!$AY$2)),"")</f>
        <v/>
      </c>
      <c r="E82" s="43" t="str">
        <f>IFERROR(INDEX(('Damage Pickup'!$A:$AY),MATCH($B:$B,'Damage Pickup'!$A:$A,0),COLUMN('Damage Pickup'!$AS$2)),"")</f>
        <v/>
      </c>
      <c r="F82" s="420" t="str">
        <f>IF(ISERROR(INDEX(('Damage Pickup'!$A:$AY),MATCH($B:$B,'Damage Pickup'!$A:$A,0),COLUMN('Damage Pickup'!$S$2))),"",INDEX(('Damage Pickup'!$A:$AY),MATCH($B:$B,'Damage Pickup'!$A:$A,0),COLUMN('Damage Pickup'!$S$2)))</f>
        <v/>
      </c>
      <c r="G82" s="420"/>
      <c r="H82" s="421"/>
    </row>
    <row r="83" spans="1:8" s="21" customFormat="1" x14ac:dyDescent="0.25">
      <c r="A83" s="40"/>
      <c r="B83" s="41"/>
      <c r="C83" s="42" t="str">
        <f>IFERROR(INDEX(('Damage Pickup'!$A:$AY),MATCH($B:$B,'Damage Pickup'!$A:$A,0),COLUMN('Damage Pickup'!$AX$2)),"")</f>
        <v/>
      </c>
      <c r="D83" s="42" t="str">
        <f>IFERROR(INDEX(('Damage Pickup'!$A:$AY),MATCH($B:$B,'Damage Pickup'!$A:$A,0),COLUMN('Damage Pickup'!$AY$2)),"")</f>
        <v/>
      </c>
      <c r="E83" s="43" t="str">
        <f>IFERROR(INDEX(('Damage Pickup'!$A:$AY),MATCH($B:$B,'Damage Pickup'!$A:$A,0),COLUMN('Damage Pickup'!$AS$2)),"")</f>
        <v/>
      </c>
      <c r="F83" s="420" t="str">
        <f>IF(ISERROR(INDEX(('Damage Pickup'!$A:$AY),MATCH($B:$B,'Damage Pickup'!$A:$A,0),COLUMN('Damage Pickup'!$S$2))),"",INDEX(('Damage Pickup'!$A:$AY),MATCH($B:$B,'Damage Pickup'!$A:$A,0),COLUMN('Damage Pickup'!$S$2)))</f>
        <v/>
      </c>
      <c r="G83" s="420"/>
      <c r="H83" s="421"/>
    </row>
    <row r="84" spans="1:8" s="21" customFormat="1" x14ac:dyDescent="0.25">
      <c r="A84" s="40"/>
      <c r="B84" s="41"/>
      <c r="C84" s="42" t="str">
        <f>IFERROR(INDEX(('Damage Pickup'!$A:$AY),MATCH($B:$B,'Damage Pickup'!$A:$A,0),COLUMN('Damage Pickup'!$AX$2)),"")</f>
        <v/>
      </c>
      <c r="D84" s="42" t="str">
        <f>IFERROR(INDEX(('Damage Pickup'!$A:$AY),MATCH($B:$B,'Damage Pickup'!$A:$A,0),COLUMN('Damage Pickup'!$AY$2)),"")</f>
        <v/>
      </c>
      <c r="E84" s="43" t="str">
        <f>IFERROR(INDEX(('Damage Pickup'!$A:$AY),MATCH($B:$B,'Damage Pickup'!$A:$A,0),COLUMN('Damage Pickup'!$AS$2)),"")</f>
        <v/>
      </c>
      <c r="F84" s="420" t="str">
        <f>IF(ISERROR(INDEX(('Damage Pickup'!$A:$AY),MATCH($B:$B,'Damage Pickup'!$A:$A,0),COLUMN('Damage Pickup'!$S$2))),"",INDEX(('Damage Pickup'!$A:$AY),MATCH($B:$B,'Damage Pickup'!$A:$A,0),COLUMN('Damage Pickup'!$S$2)))</f>
        <v/>
      </c>
      <c r="G84" s="420"/>
      <c r="H84" s="421"/>
    </row>
    <row r="85" spans="1:8" s="21" customFormat="1" x14ac:dyDescent="0.25">
      <c r="A85" s="40"/>
      <c r="B85" s="41"/>
      <c r="C85" s="42" t="str">
        <f>IFERROR(INDEX(('Damage Pickup'!$A:$AY),MATCH($B:$B,'Damage Pickup'!$A:$A,0),COLUMN('Damage Pickup'!$AX$2)),"")</f>
        <v/>
      </c>
      <c r="D85" s="42" t="str">
        <f>IFERROR(INDEX(('Damage Pickup'!$A:$AY),MATCH($B:$B,'Damage Pickup'!$A:$A,0),COLUMN('Damage Pickup'!$AY$2)),"")</f>
        <v/>
      </c>
      <c r="E85" s="43" t="str">
        <f>IFERROR(INDEX(('Damage Pickup'!$A:$AY),MATCH($B:$B,'Damage Pickup'!$A:$A,0),COLUMN('Damage Pickup'!$AS$2)),"")</f>
        <v/>
      </c>
      <c r="F85" s="420" t="str">
        <f>IF(ISERROR(INDEX(('Damage Pickup'!$A:$AY),MATCH($B:$B,'Damage Pickup'!$A:$A,0),COLUMN('Damage Pickup'!$S$2))),"",INDEX(('Damage Pickup'!$A:$AY),MATCH($B:$B,'Damage Pickup'!$A:$A,0),COLUMN('Damage Pickup'!$S$2)))</f>
        <v/>
      </c>
      <c r="G85" s="420"/>
      <c r="H85" s="421"/>
    </row>
    <row r="86" spans="1:8" s="21" customFormat="1" x14ac:dyDescent="0.25">
      <c r="A86" s="40"/>
      <c r="B86" s="41"/>
      <c r="C86" s="42" t="str">
        <f>IFERROR(INDEX(('Damage Pickup'!$A:$AY),MATCH($B:$B,'Damage Pickup'!$A:$A,0),COLUMN('Damage Pickup'!$AX$2)),"")</f>
        <v/>
      </c>
      <c r="D86" s="42" t="str">
        <f>IFERROR(INDEX(('Damage Pickup'!$A:$AY),MATCH($B:$B,'Damage Pickup'!$A:$A,0),COLUMN('Damage Pickup'!$AY$2)),"")</f>
        <v/>
      </c>
      <c r="E86" s="43" t="str">
        <f>IFERROR(INDEX(('Damage Pickup'!$A:$AY),MATCH($B:$B,'Damage Pickup'!$A:$A,0),COLUMN('Damage Pickup'!$AS$2)),"")</f>
        <v/>
      </c>
      <c r="F86" s="420" t="str">
        <f>IF(ISERROR(INDEX(('Damage Pickup'!$A:$AY),MATCH($B:$B,'Damage Pickup'!$A:$A,0),COLUMN('Damage Pickup'!$S$2))),"",INDEX(('Damage Pickup'!$A:$AY),MATCH($B:$B,'Damage Pickup'!$A:$A,0),COLUMN('Damage Pickup'!$S$2)))</f>
        <v/>
      </c>
      <c r="G86" s="420"/>
      <c r="H86" s="421"/>
    </row>
    <row r="87" spans="1:8" s="21" customFormat="1" x14ac:dyDescent="0.25">
      <c r="A87" s="40"/>
      <c r="B87" s="41"/>
      <c r="C87" s="42" t="str">
        <f>IFERROR(INDEX(('Damage Pickup'!$A:$AY),MATCH($B:$B,'Damage Pickup'!$A:$A,0),COLUMN('Damage Pickup'!$AX$2)),"")</f>
        <v/>
      </c>
      <c r="D87" s="42" t="str">
        <f>IFERROR(INDEX(('Damage Pickup'!$A:$AY),MATCH($B:$B,'Damage Pickup'!$A:$A,0),COLUMN('Damage Pickup'!$AY$2)),"")</f>
        <v/>
      </c>
      <c r="E87" s="43" t="str">
        <f>IFERROR(INDEX(('Damage Pickup'!$A:$AY),MATCH($B:$B,'Damage Pickup'!$A:$A,0),COLUMN('Damage Pickup'!$AS$2)),"")</f>
        <v/>
      </c>
      <c r="F87" s="420" t="str">
        <f>IF(ISERROR(INDEX(('Damage Pickup'!$A:$AY),MATCH($B:$B,'Damage Pickup'!$A:$A,0),COLUMN('Damage Pickup'!$S$2))),"",INDEX(('Damage Pickup'!$A:$AY),MATCH($B:$B,'Damage Pickup'!$A:$A,0),COLUMN('Damage Pickup'!$S$2)))</f>
        <v/>
      </c>
      <c r="G87" s="420"/>
      <c r="H87" s="421"/>
    </row>
    <row r="88" spans="1:8" s="21" customFormat="1" x14ac:dyDescent="0.25">
      <c r="A88" s="40"/>
      <c r="B88" s="41"/>
      <c r="C88" s="42" t="str">
        <f>IFERROR(INDEX(('Damage Pickup'!$A:$AY),MATCH($B:$B,'Damage Pickup'!$A:$A,0),COLUMN('Damage Pickup'!$AX$2)),"")</f>
        <v/>
      </c>
      <c r="D88" s="42" t="str">
        <f>IFERROR(INDEX(('Damage Pickup'!$A:$AY),MATCH($B:$B,'Damage Pickup'!$A:$A,0),COLUMN('Damage Pickup'!$AY$2)),"")</f>
        <v/>
      </c>
      <c r="E88" s="43" t="str">
        <f>IFERROR(INDEX(('Damage Pickup'!$A:$AY),MATCH($B:$B,'Damage Pickup'!$A:$A,0),COLUMN('Damage Pickup'!$AS$2)),"")</f>
        <v/>
      </c>
      <c r="F88" s="420" t="str">
        <f>IF(ISERROR(INDEX(('Damage Pickup'!$A:$AY),MATCH($B:$B,'Damage Pickup'!$A:$A,0),COLUMN('Damage Pickup'!$S$2))),"",INDEX(('Damage Pickup'!$A:$AY),MATCH($B:$B,'Damage Pickup'!$A:$A,0),COLUMN('Damage Pickup'!$S$2)))</f>
        <v/>
      </c>
      <c r="G88" s="420"/>
      <c r="H88" s="421"/>
    </row>
    <row r="89" spans="1:8" s="21" customFormat="1" x14ac:dyDescent="0.25">
      <c r="A89" s="40"/>
      <c r="B89" s="41"/>
      <c r="C89" s="42" t="str">
        <f>IFERROR(INDEX(('Damage Pickup'!$A:$AY),MATCH($B:$B,'Damage Pickup'!$A:$A,0),COLUMN('Damage Pickup'!$AX$2)),"")</f>
        <v/>
      </c>
      <c r="D89" s="42" t="str">
        <f>IFERROR(INDEX(('Damage Pickup'!$A:$AY),MATCH($B:$B,'Damage Pickup'!$A:$A,0),COLUMN('Damage Pickup'!$AY$2)),"")</f>
        <v/>
      </c>
      <c r="E89" s="43" t="str">
        <f>IFERROR(INDEX(('Damage Pickup'!$A:$AY),MATCH($B:$B,'Damage Pickup'!$A:$A,0),COLUMN('Damage Pickup'!$AS$2)),"")</f>
        <v/>
      </c>
      <c r="F89" s="420" t="str">
        <f>IF(ISERROR(INDEX(('Damage Pickup'!$A:$AY),MATCH($B:$B,'Damage Pickup'!$A:$A,0),COLUMN('Damage Pickup'!$S$2))),"",INDEX(('Damage Pickup'!$A:$AY),MATCH($B:$B,'Damage Pickup'!$A:$A,0),COLUMN('Damage Pickup'!$S$2)))</f>
        <v/>
      </c>
      <c r="G89" s="420"/>
      <c r="H89" s="421"/>
    </row>
    <row r="90" spans="1:8" s="21" customFormat="1" x14ac:dyDescent="0.25">
      <c r="A90" s="40"/>
      <c r="B90" s="41"/>
      <c r="C90" s="42" t="str">
        <f>IFERROR(INDEX(('Damage Pickup'!$A:$AY),MATCH($B:$B,'Damage Pickup'!$A:$A,0),COLUMN('Damage Pickup'!$AX$2)),"")</f>
        <v/>
      </c>
      <c r="D90" s="42" t="str">
        <f>IFERROR(INDEX(('Damage Pickup'!$A:$AY),MATCH($B:$B,'Damage Pickup'!$A:$A,0),COLUMN('Damage Pickup'!$AY$2)),"")</f>
        <v/>
      </c>
      <c r="E90" s="43" t="str">
        <f>IFERROR(INDEX(('Damage Pickup'!$A:$AY),MATCH($B:$B,'Damage Pickup'!$A:$A,0),COLUMN('Damage Pickup'!$AS$2)),"")</f>
        <v/>
      </c>
      <c r="F90" s="420" t="str">
        <f>IF(ISERROR(INDEX(('Damage Pickup'!$A:$AY),MATCH($B:$B,'Damage Pickup'!$A:$A,0),COLUMN('Damage Pickup'!$S$2))),"",INDEX(('Damage Pickup'!$A:$AY),MATCH($B:$B,'Damage Pickup'!$A:$A,0),COLUMN('Damage Pickup'!$S$2)))</f>
        <v/>
      </c>
      <c r="G90" s="420"/>
      <c r="H90" s="421"/>
    </row>
    <row r="91" spans="1:8" s="21" customFormat="1" x14ac:dyDescent="0.25">
      <c r="A91" s="40"/>
      <c r="B91" s="41"/>
      <c r="C91" s="42" t="str">
        <f>IFERROR(INDEX(('Damage Pickup'!$A:$AY),MATCH($B:$B,'Damage Pickup'!$A:$A,0),COLUMN('Damage Pickup'!$AX$2)),"")</f>
        <v/>
      </c>
      <c r="D91" s="42" t="str">
        <f>IFERROR(INDEX(('Damage Pickup'!$A:$AY),MATCH($B:$B,'Damage Pickup'!$A:$A,0),COLUMN('Damage Pickup'!$AY$2)),"")</f>
        <v/>
      </c>
      <c r="E91" s="43" t="str">
        <f>IFERROR(INDEX(('Damage Pickup'!$A:$AY),MATCH($B:$B,'Damage Pickup'!$A:$A,0),COLUMN('Damage Pickup'!$AS$2)),"")</f>
        <v/>
      </c>
      <c r="F91" s="420" t="str">
        <f>IF(ISERROR(INDEX(('Damage Pickup'!$A:$AY),MATCH($B:$B,'Damage Pickup'!$A:$A,0),COLUMN('Damage Pickup'!$S$2))),"",INDEX(('Damage Pickup'!$A:$AY),MATCH($B:$B,'Damage Pickup'!$A:$A,0),COLUMN('Damage Pickup'!$S$2)))</f>
        <v/>
      </c>
      <c r="G91" s="420"/>
      <c r="H91" s="421"/>
    </row>
    <row r="92" spans="1:8" s="21" customFormat="1" x14ac:dyDescent="0.25">
      <c r="A92" s="40"/>
      <c r="B92" s="41"/>
      <c r="C92" s="42" t="str">
        <f>IFERROR(INDEX(('Damage Pickup'!$A:$AY),MATCH($B:$B,'Damage Pickup'!$A:$A,0),COLUMN('Damage Pickup'!$AX$2)),"")</f>
        <v/>
      </c>
      <c r="D92" s="42" t="str">
        <f>IFERROR(INDEX(('Damage Pickup'!$A:$AY),MATCH($B:$B,'Damage Pickup'!$A:$A,0),COLUMN('Damage Pickup'!$AY$2)),"")</f>
        <v/>
      </c>
      <c r="E92" s="43" t="str">
        <f>IFERROR(INDEX(('Damage Pickup'!$A:$AY),MATCH($B:$B,'Damage Pickup'!$A:$A,0),COLUMN('Damage Pickup'!$AS$2)),"")</f>
        <v/>
      </c>
      <c r="F92" s="420" t="str">
        <f>IF(ISERROR(INDEX(('Damage Pickup'!$A:$AY),MATCH($B:$B,'Damage Pickup'!$A:$A,0),COLUMN('Damage Pickup'!$S$2))),"",INDEX(('Damage Pickup'!$A:$AY),MATCH($B:$B,'Damage Pickup'!$A:$A,0),COLUMN('Damage Pickup'!$S$2)))</f>
        <v/>
      </c>
      <c r="G92" s="420"/>
      <c r="H92" s="421"/>
    </row>
    <row r="93" spans="1:8" x14ac:dyDescent="0.25">
      <c r="A93" s="40"/>
      <c r="B93" s="41"/>
      <c r="C93" s="42" t="str">
        <f>IFERROR(INDEX(('Damage Pickup'!$A:$AY),MATCH($B:$B,'Damage Pickup'!$A:$A,0),COLUMN('Damage Pickup'!$AX$2)),"")</f>
        <v/>
      </c>
      <c r="D93" s="42" t="str">
        <f>IFERROR(INDEX(('Damage Pickup'!$A:$AY),MATCH($B:$B,'Damage Pickup'!$A:$A,0),COLUMN('Damage Pickup'!$AY$2)),"")</f>
        <v/>
      </c>
      <c r="E93" s="43" t="str">
        <f>IFERROR(INDEX(('Damage Pickup'!$A:$AY),MATCH($B:$B,'Damage Pickup'!$A:$A,0),COLUMN('Damage Pickup'!$AS$2)),"")</f>
        <v/>
      </c>
      <c r="F93" s="420" t="str">
        <f>IF(ISERROR(INDEX(('Damage Pickup'!$A:$AY),MATCH($B:$B,'Damage Pickup'!$A:$A,0),COLUMN('Damage Pickup'!$S$2))),"",INDEX(('Damage Pickup'!$A:$AY),MATCH($B:$B,'Damage Pickup'!$A:$A,0),COLUMN('Damage Pickup'!$S$2)))</f>
        <v/>
      </c>
      <c r="G93" s="420"/>
      <c r="H93" s="421"/>
    </row>
    <row r="94" spans="1:8" x14ac:dyDescent="0.25">
      <c r="A94" s="40"/>
      <c r="B94" s="41"/>
      <c r="C94" s="42" t="str">
        <f>IFERROR(INDEX(('Damage Pickup'!$A:$AY),MATCH($B:$B,'Damage Pickup'!$A:$A,0),COLUMN('Damage Pickup'!$AX$2)),"")</f>
        <v/>
      </c>
      <c r="D94" s="42" t="str">
        <f>IFERROR(INDEX(('Damage Pickup'!$A:$AY),MATCH($B:$B,'Damage Pickup'!$A:$A,0),COLUMN('Damage Pickup'!$AY$2)),"")</f>
        <v/>
      </c>
      <c r="E94" s="43" t="str">
        <f>IFERROR(INDEX(('Damage Pickup'!$A:$AY),MATCH($B:$B,'Damage Pickup'!$A:$A,0),COLUMN('Damage Pickup'!$AS$2)),"")</f>
        <v/>
      </c>
      <c r="F94" s="420" t="str">
        <f>IF(ISERROR(INDEX(('Damage Pickup'!$A:$AY),MATCH($B:$B,'Damage Pickup'!$A:$A,0),COLUMN('Damage Pickup'!$S$2))),"",INDEX(('Damage Pickup'!$A:$AY),MATCH($B:$B,'Damage Pickup'!$A:$A,0),COLUMN('Damage Pickup'!$S$2)))</f>
        <v/>
      </c>
      <c r="G94" s="420"/>
      <c r="H94" s="421"/>
    </row>
  </sheetData>
  <mergeCells count="87">
    <mergeCell ref="F92:H92"/>
    <mergeCell ref="F93:H93"/>
    <mergeCell ref="F94:H94"/>
    <mergeCell ref="F86:H86"/>
    <mergeCell ref="F87:H87"/>
    <mergeCell ref="F88:H88"/>
    <mergeCell ref="F89:H89"/>
    <mergeCell ref="F90:H90"/>
    <mergeCell ref="F68:H68"/>
    <mergeCell ref="F69:H69"/>
    <mergeCell ref="F70:H70"/>
    <mergeCell ref="F71:H71"/>
    <mergeCell ref="F91:H91"/>
    <mergeCell ref="F83:H83"/>
    <mergeCell ref="F84:H84"/>
    <mergeCell ref="F85:H85"/>
    <mergeCell ref="F72:H72"/>
    <mergeCell ref="F73:H73"/>
    <mergeCell ref="F74:H74"/>
    <mergeCell ref="F75:H75"/>
    <mergeCell ref="F76:H76"/>
    <mergeCell ref="F79:H79"/>
    <mergeCell ref="F80:H80"/>
    <mergeCell ref="F81:H81"/>
    <mergeCell ref="A2:H2"/>
    <mergeCell ref="A3:H3"/>
    <mergeCell ref="C4:H4"/>
    <mergeCell ref="C5:H5"/>
    <mergeCell ref="C6:H6"/>
    <mergeCell ref="F9:H9"/>
    <mergeCell ref="F12:H12"/>
    <mergeCell ref="F18:H18"/>
    <mergeCell ref="F10:H10"/>
    <mergeCell ref="F17:H17"/>
    <mergeCell ref="F15:H15"/>
    <mergeCell ref="F16:H16"/>
    <mergeCell ref="F26:H26"/>
    <mergeCell ref="F27:H27"/>
    <mergeCell ref="F28:H28"/>
    <mergeCell ref="F41:H41"/>
    <mergeCell ref="F42:H42"/>
    <mergeCell ref="F38:H38"/>
    <mergeCell ref="F39:H39"/>
    <mergeCell ref="F40:H40"/>
    <mergeCell ref="F29:H29"/>
    <mergeCell ref="F30:H30"/>
    <mergeCell ref="F31:H31"/>
    <mergeCell ref="F32:H32"/>
    <mergeCell ref="F33:H33"/>
    <mergeCell ref="F43:H43"/>
    <mergeCell ref="F44:H44"/>
    <mergeCell ref="F45:H45"/>
    <mergeCell ref="F46:H46"/>
    <mergeCell ref="F47:H47"/>
    <mergeCell ref="F57:H57"/>
    <mergeCell ref="F63:H63"/>
    <mergeCell ref="F50:H50"/>
    <mergeCell ref="F51:H51"/>
    <mergeCell ref="F52:H52"/>
    <mergeCell ref="F53:H53"/>
    <mergeCell ref="F54:H54"/>
    <mergeCell ref="F58:H58"/>
    <mergeCell ref="F59:H59"/>
    <mergeCell ref="F60:H60"/>
    <mergeCell ref="F61:H61"/>
    <mergeCell ref="F62:H62"/>
    <mergeCell ref="F24:H24"/>
    <mergeCell ref="F82:H82"/>
    <mergeCell ref="F78:H78"/>
    <mergeCell ref="F34:H34"/>
    <mergeCell ref="F35:H35"/>
    <mergeCell ref="F36:H36"/>
    <mergeCell ref="F37:H37"/>
    <mergeCell ref="F77:H77"/>
    <mergeCell ref="F48:H48"/>
    <mergeCell ref="F64:H64"/>
    <mergeCell ref="F65:H65"/>
    <mergeCell ref="F66:H66"/>
    <mergeCell ref="F67:H67"/>
    <mergeCell ref="F49:H49"/>
    <mergeCell ref="F55:H55"/>
    <mergeCell ref="F56:H56"/>
    <mergeCell ref="F23:H23"/>
    <mergeCell ref="F14:H14"/>
    <mergeCell ref="F19:H19"/>
    <mergeCell ref="F21:H21"/>
    <mergeCell ref="F22:H22"/>
  </mergeCells>
  <conditionalFormatting sqref="A27:H33 A35:H94">
    <cfRule type="expression" dxfId="261" priority="11">
      <formula>ISBLANK($B26)</formula>
    </cfRule>
    <cfRule type="expression" dxfId="260" priority="12">
      <formula>ISBLANK($B27)</formula>
    </cfRule>
  </conditionalFormatting>
  <conditionalFormatting sqref="A34:H34">
    <cfRule type="expression" dxfId="259" priority="548">
      <formula>ISBLANK(#REF!)</formula>
    </cfRule>
    <cfRule type="expression" dxfId="258" priority="549">
      <formula>ISBLANK($B34)</formula>
    </cfRule>
  </conditionalFormatting>
  <pageMargins left="0.47244094488188981" right="0.47244094488188981" top="0.47244094488188981" bottom="0.47244094488188981" header="0.31496062992125984" footer="0.31496062992125984"/>
  <pageSetup paperSize="193" scale="66" fitToHeight="0" orientation="portrait" r:id="rId1"/>
  <headerFooter scaleWithDoc="0">
    <oddFooter>&amp;L&amp;10DRFAWA - &amp;F, &amp;A&amp;R&amp;10&amp;P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518"/>
  <sheetViews>
    <sheetView showGridLines="0" zoomScale="80" zoomScaleNormal="80" workbookViewId="0">
      <pane xSplit="2" ySplit="2" topLeftCell="C84" activePane="bottomRight" state="frozen"/>
      <selection pane="topRight" activeCell="C1" sqref="C1"/>
      <selection pane="bottomLeft" activeCell="A3" sqref="A3"/>
      <selection pane="bottomRight" activeCell="O57" sqref="O57"/>
    </sheetView>
  </sheetViews>
  <sheetFormatPr defaultColWidth="9" defaultRowHeight="15" x14ac:dyDescent="0.25"/>
  <cols>
    <col min="1" max="1" width="24.109375" style="128" customWidth="1"/>
    <col min="2" max="2" width="11" style="128" customWidth="1"/>
    <col min="3" max="3" width="11.6640625" style="128" customWidth="1"/>
    <col min="4" max="4" width="11.6640625" style="129" customWidth="1"/>
    <col min="5" max="5" width="11.6640625" style="131" customWidth="1"/>
    <col min="6" max="7" width="11.6640625" style="130" hidden="1" customWidth="1"/>
    <col min="8" max="8" width="11.6640625" style="131" hidden="1" customWidth="1"/>
    <col min="9" max="9" width="13" style="132" customWidth="1"/>
    <col min="10" max="10" width="30.6640625" style="132" customWidth="1"/>
    <col min="11" max="11" width="12.6640625" style="132" customWidth="1"/>
    <col min="12" max="12" width="39" style="58" customWidth="1"/>
    <col min="13" max="13" width="19.6640625" style="133" customWidth="1"/>
    <col min="14" max="14" width="11.6640625" style="133" customWidth="1"/>
    <col min="15" max="15" width="86.33203125" style="134" customWidth="1"/>
    <col min="16" max="16" width="25" style="130" customWidth="1"/>
    <col min="17" max="17" width="17.6640625" style="135" customWidth="1"/>
    <col min="18" max="18" width="17.6640625" style="263" customWidth="1"/>
    <col min="19" max="19" width="17.6640625" style="96" customWidth="1"/>
    <col min="20" max="20" width="17.6640625" style="265" customWidth="1"/>
    <col min="21" max="21" width="17.6640625" style="135" customWidth="1"/>
    <col min="22" max="22" width="15.6640625" style="132" customWidth="1"/>
    <col min="23" max="24" width="15.6640625" style="267" customWidth="1"/>
    <col min="25" max="25" width="22.33203125" style="267" customWidth="1"/>
    <col min="26" max="27" width="15.6640625" style="267" customWidth="1"/>
    <col min="28" max="28" width="18.33203125" style="267" customWidth="1"/>
    <col min="29" max="29" width="20" style="267" customWidth="1"/>
    <col min="30" max="34" width="15.6640625" style="267" customWidth="1"/>
    <col min="35" max="35" width="24" style="267" customWidth="1"/>
    <col min="36" max="36" width="22.5546875" style="267" customWidth="1"/>
    <col min="37" max="38" width="15.6640625" style="132" customWidth="1"/>
    <col min="39" max="42" width="12.6640625" style="20" customWidth="1"/>
    <col min="43" max="51" width="7.6640625" style="136" customWidth="1"/>
    <col min="52" max="52" width="15.5546875" style="136" customWidth="1"/>
    <col min="53" max="53" width="9" style="118"/>
    <col min="54" max="54" width="9" style="119"/>
    <col min="55" max="55" width="9" style="120"/>
    <col min="56" max="16384" width="9" style="58"/>
  </cols>
  <sheetData>
    <row r="1" spans="1:55" s="20" customFormat="1" ht="30" customHeight="1" x14ac:dyDescent="0.25">
      <c r="A1" s="90" t="s">
        <v>286</v>
      </c>
      <c r="B1" s="90"/>
      <c r="C1" s="22"/>
      <c r="D1" s="91"/>
      <c r="E1" s="93"/>
      <c r="F1" s="92"/>
      <c r="G1" s="92"/>
      <c r="I1" s="21"/>
      <c r="J1" s="21"/>
      <c r="K1" s="21"/>
      <c r="M1" s="94"/>
      <c r="N1" s="94"/>
      <c r="O1" s="95"/>
      <c r="P1" s="92"/>
      <c r="Q1" s="96"/>
      <c r="R1" s="261"/>
      <c r="S1" s="96"/>
      <c r="T1" s="261"/>
      <c r="U1" s="96"/>
      <c r="V1" s="21"/>
      <c r="W1" s="26"/>
      <c r="X1" s="26"/>
      <c r="Y1" s="26"/>
      <c r="Z1" s="26"/>
      <c r="AA1" s="26"/>
      <c r="AB1" s="26"/>
      <c r="AC1" s="26"/>
      <c r="AD1" s="26"/>
      <c r="AE1" s="26"/>
      <c r="AF1" s="26"/>
      <c r="AG1" s="26"/>
      <c r="AH1" s="26"/>
      <c r="AI1" s="26"/>
      <c r="AJ1" s="26"/>
      <c r="AK1" s="21"/>
      <c r="AL1" s="21"/>
      <c r="BB1" s="97"/>
      <c r="BC1" s="21"/>
    </row>
    <row r="2" spans="1:55" s="106" customFormat="1" ht="60" customHeight="1" x14ac:dyDescent="0.3">
      <c r="A2" s="435" t="s">
        <v>62</v>
      </c>
      <c r="B2" s="436"/>
      <c r="C2" s="60" t="s">
        <v>45</v>
      </c>
      <c r="D2" s="60" t="s">
        <v>177</v>
      </c>
      <c r="E2" s="100" t="s">
        <v>46</v>
      </c>
      <c r="F2" s="99" t="s">
        <v>410</v>
      </c>
      <c r="G2" s="99" t="s">
        <v>417</v>
      </c>
      <c r="H2" s="100" t="s">
        <v>321</v>
      </c>
      <c r="I2" s="59" t="s">
        <v>47</v>
      </c>
      <c r="J2" s="59" t="s">
        <v>412</v>
      </c>
      <c r="K2" s="59" t="s">
        <v>61</v>
      </c>
      <c r="L2" s="59" t="s">
        <v>413</v>
      </c>
      <c r="M2" s="101" t="s">
        <v>437</v>
      </c>
      <c r="N2" s="101" t="s">
        <v>332</v>
      </c>
      <c r="O2" s="59" t="s">
        <v>50</v>
      </c>
      <c r="P2" s="99" t="s">
        <v>333</v>
      </c>
      <c r="Q2" s="98" t="s">
        <v>48</v>
      </c>
      <c r="R2" s="98" t="s">
        <v>49</v>
      </c>
      <c r="S2" s="104" t="s">
        <v>63</v>
      </c>
      <c r="T2" s="98" t="s">
        <v>349</v>
      </c>
      <c r="U2" s="98" t="s">
        <v>348</v>
      </c>
      <c r="V2" s="283" t="s">
        <v>294</v>
      </c>
      <c r="W2" s="277" t="s">
        <v>383</v>
      </c>
      <c r="X2" s="278" t="s">
        <v>384</v>
      </c>
      <c r="Y2" s="278" t="s">
        <v>434</v>
      </c>
      <c r="Z2" s="277" t="s">
        <v>373</v>
      </c>
      <c r="AA2" s="278" t="s">
        <v>374</v>
      </c>
      <c r="AB2" s="278" t="s">
        <v>415</v>
      </c>
      <c r="AC2" s="279" t="s">
        <v>405</v>
      </c>
      <c r="AD2" s="278" t="s">
        <v>376</v>
      </c>
      <c r="AE2" s="278" t="s">
        <v>377</v>
      </c>
      <c r="AF2" s="278" t="s">
        <v>411</v>
      </c>
      <c r="AG2" s="277" t="s">
        <v>379</v>
      </c>
      <c r="AH2" s="279" t="s">
        <v>380</v>
      </c>
      <c r="AI2" s="277" t="s">
        <v>381</v>
      </c>
      <c r="AJ2" s="279" t="s">
        <v>382</v>
      </c>
      <c r="AK2" s="102" t="s">
        <v>55</v>
      </c>
      <c r="AL2" s="102" t="s">
        <v>56</v>
      </c>
      <c r="AM2" s="103" t="s">
        <v>54</v>
      </c>
      <c r="AN2" s="103" t="s">
        <v>51</v>
      </c>
      <c r="AO2" s="103" t="s">
        <v>52</v>
      </c>
      <c r="AP2" s="103" t="s">
        <v>53</v>
      </c>
      <c r="AQ2" s="104" t="s">
        <v>73</v>
      </c>
      <c r="AR2" s="104" t="s">
        <v>74</v>
      </c>
      <c r="AS2" s="104" t="s">
        <v>75</v>
      </c>
      <c r="AT2" s="104" t="s">
        <v>67</v>
      </c>
      <c r="AU2" s="104" t="s">
        <v>68</v>
      </c>
      <c r="AV2" s="104" t="s">
        <v>69</v>
      </c>
      <c r="AW2" s="104" t="s">
        <v>70</v>
      </c>
      <c r="AX2" s="104" t="s">
        <v>71</v>
      </c>
      <c r="AY2" s="105" t="s">
        <v>72</v>
      </c>
      <c r="AZ2" s="232" t="s">
        <v>327</v>
      </c>
      <c r="BB2" s="107"/>
      <c r="BC2" s="108"/>
    </row>
    <row r="3" spans="1:55" ht="15.6" x14ac:dyDescent="0.3">
      <c r="A3" s="327" t="s">
        <v>1048</v>
      </c>
      <c r="B3" s="329"/>
      <c r="C3" s="328">
        <v>56.22</v>
      </c>
      <c r="D3" s="330">
        <v>56.69</v>
      </c>
      <c r="E3" s="110">
        <f t="shared" ref="E3:E58" si="0">IF(OR(ABS(D3-C3)*1000=0,D3=0),1,ABS(D3-C3)*1000)</f>
        <v>469.99999999999886</v>
      </c>
      <c r="F3" s="121"/>
      <c r="G3" s="121"/>
      <c r="H3" s="122">
        <f t="shared" ref="H3:H58" si="1">F3*E3</f>
        <v>0</v>
      </c>
      <c r="I3" s="123" t="s">
        <v>59</v>
      </c>
      <c r="J3" s="111" t="s">
        <v>408</v>
      </c>
      <c r="K3" s="112" t="s">
        <v>103</v>
      </c>
      <c r="L3" s="113" t="str">
        <f>VLOOKUP('Damage Pickup'!$J3&amp;'Damage Pickup'!$K3,Code!$I$2:$M$51,4,0)</f>
        <v>Pavement Silt/Debris Removal - Minor</v>
      </c>
      <c r="M3" s="331" t="s">
        <v>470</v>
      </c>
      <c r="N3" s="332">
        <v>1</v>
      </c>
      <c r="O3" s="286" t="s">
        <v>582</v>
      </c>
      <c r="P3" s="109"/>
      <c r="Q3" s="114">
        <f>VLOOKUP(J3&amp;K3,Code!$I$2:$M$51,5,0)</f>
        <v>1.2825</v>
      </c>
      <c r="R3" s="262">
        <f t="shared" ref="R3:R45" si="2">Q3*E3*IF(P3="",1,P3)</f>
        <v>602.7749999999985</v>
      </c>
      <c r="S3" s="333">
        <f t="shared" ref="S3:S34" si="3">SUMIF($AR:$AR,AQ3,$R:$R)</f>
        <v>134074.04687499959</v>
      </c>
      <c r="T3" s="264">
        <f>IFERROR(R3*'Unit Rates'!$D$17/100,"")</f>
        <v>180.83249999999956</v>
      </c>
      <c r="U3" s="260">
        <f t="shared" ref="U3:U34" si="4">SUMIF($AR:$AR,AQ3,$T:$T)</f>
        <v>40222.214062499857</v>
      </c>
      <c r="V3" s="284"/>
      <c r="W3" s="280" t="s">
        <v>385</v>
      </c>
      <c r="X3" s="281" t="s">
        <v>371</v>
      </c>
      <c r="Y3" s="281"/>
      <c r="Z3" s="280"/>
      <c r="AA3" s="281"/>
      <c r="AB3" s="281"/>
      <c r="AC3" s="282"/>
      <c r="AD3" s="281"/>
      <c r="AE3" s="281"/>
      <c r="AF3" s="281"/>
      <c r="AG3" s="280"/>
      <c r="AH3" s="282"/>
      <c r="AI3" s="280"/>
      <c r="AJ3" s="282"/>
      <c r="AK3" s="124"/>
      <c r="AL3" s="125"/>
      <c r="AM3" s="126"/>
      <c r="AN3" s="127"/>
      <c r="AO3" s="127"/>
      <c r="AP3" s="127"/>
      <c r="AQ3" s="115">
        <f t="shared" ref="AQ3:AQ58" si="5">IF(A3="","",ROW()-ROW($AQ$2))</f>
        <v>1</v>
      </c>
      <c r="AR3" s="115">
        <f>IF(C3="",0,IF(AQ3="",#REF!,AQ3))</f>
        <v>1</v>
      </c>
      <c r="AS3" s="115">
        <f t="shared" ref="AS3:AS34" si="6">IF(AQ3="","",COUNTIF($AR:$AR,AQ3))</f>
        <v>33</v>
      </c>
      <c r="AT3" s="116">
        <f ca="1">IF(AS3="","",MIN(OFFSET(C3,0,0):OFFSET(C3,AS3-1,0)))</f>
        <v>56.22</v>
      </c>
      <c r="AU3" s="116">
        <f ca="1">IF(AS3="","",MIN(OFFSET(D3,0,0):OFFSET(D3,AS3-1,0)))</f>
        <v>56.69</v>
      </c>
      <c r="AV3" s="116">
        <f ca="1">IF(AS3="","",MAX(OFFSET(C3,0,0):OFFSET(C3,AS3-1,0)))</f>
        <v>100.4</v>
      </c>
      <c r="AW3" s="116">
        <f ca="1">IF(AS3="","",MAX(OFFSET(D3,0,0):OFFSET(D3,AS3-1,0)))</f>
        <v>102.85</v>
      </c>
      <c r="AX3" s="116">
        <f t="shared" ref="AX3:AX58" ca="1" si="7">MIN(AT3:AW3)</f>
        <v>56.22</v>
      </c>
      <c r="AY3" s="117">
        <f t="shared" ref="AY3:AY58" ca="1" si="8">MAX(AT3:AW3)</f>
        <v>102.85</v>
      </c>
      <c r="AZ3" s="233" t="str">
        <f>IFERROR(IF(#REF!="",R3*'Unit Rates'!$D$17/100,#REF!),"")</f>
        <v/>
      </c>
    </row>
    <row r="4" spans="1:55" ht="15.6" x14ac:dyDescent="0.3">
      <c r="A4" s="327"/>
      <c r="B4" s="329"/>
      <c r="C4" s="328">
        <v>57.69</v>
      </c>
      <c r="D4" s="330">
        <v>57.52</v>
      </c>
      <c r="E4" s="110">
        <f t="shared" si="0"/>
        <v>169.9999999999946</v>
      </c>
      <c r="F4" s="121"/>
      <c r="G4" s="121"/>
      <c r="H4" s="122">
        <f t="shared" si="1"/>
        <v>0</v>
      </c>
      <c r="I4" s="123" t="s">
        <v>459</v>
      </c>
      <c r="J4" s="111" t="s">
        <v>93</v>
      </c>
      <c r="K4" s="112" t="s">
        <v>103</v>
      </c>
      <c r="L4" s="113" t="str">
        <f>VLOOKUP('Damage Pickup'!$J4&amp;'Damage Pickup'!$K4,Code!$I$2:$M$51,4,0)</f>
        <v>Drain Reshape</v>
      </c>
      <c r="M4" s="331" t="s">
        <v>471</v>
      </c>
      <c r="N4" s="332">
        <v>2</v>
      </c>
      <c r="O4" s="286" t="s">
        <v>965</v>
      </c>
      <c r="P4" s="109"/>
      <c r="Q4" s="114">
        <f>VLOOKUP(J4&amp;K4,Code!$I$2:$M$51,5,0)</f>
        <v>1.18875</v>
      </c>
      <c r="R4" s="262">
        <f t="shared" si="2"/>
        <v>202.08749999999358</v>
      </c>
      <c r="S4" s="333">
        <f t="shared" si="3"/>
        <v>0</v>
      </c>
      <c r="T4" s="264">
        <f>IFERROR(R4*'Unit Rates'!$D$17/100,"")</f>
        <v>60.626249999998073</v>
      </c>
      <c r="U4" s="260">
        <f t="shared" si="4"/>
        <v>0</v>
      </c>
      <c r="V4" s="284"/>
      <c r="W4" s="280" t="s">
        <v>385</v>
      </c>
      <c r="X4" s="281" t="s">
        <v>371</v>
      </c>
      <c r="Y4" s="281"/>
      <c r="Z4" s="280"/>
      <c r="AA4" s="281"/>
      <c r="AB4" s="281"/>
      <c r="AC4" s="282"/>
      <c r="AD4" s="281"/>
      <c r="AE4" s="281"/>
      <c r="AF4" s="281"/>
      <c r="AG4" s="280"/>
      <c r="AH4" s="282"/>
      <c r="AI4" s="280"/>
      <c r="AJ4" s="282"/>
      <c r="AK4" s="124"/>
      <c r="AL4" s="125"/>
      <c r="AM4" s="126"/>
      <c r="AN4" s="127"/>
      <c r="AO4" s="127"/>
      <c r="AP4" s="127"/>
      <c r="AQ4" s="115" t="str">
        <f t="shared" si="5"/>
        <v/>
      </c>
      <c r="AR4" s="115">
        <f t="shared" ref="AR4:AR58" si="9">IF(C4="",0,IF(AQ4="",AR3,AQ4))</f>
        <v>1</v>
      </c>
      <c r="AS4" s="115" t="str">
        <f t="shared" si="6"/>
        <v/>
      </c>
      <c r="AT4" s="116" t="str">
        <f ca="1">IF(AS4="","",MIN(OFFSET(C4,0,0):OFFSET(C4,AS4-1,0)))</f>
        <v/>
      </c>
      <c r="AU4" s="116" t="str">
        <f ca="1">IF(AS4="","",MIN(OFFSET(D4,0,0):OFFSET(D4,AS4-1,0)))</f>
        <v/>
      </c>
      <c r="AV4" s="116" t="str">
        <f ca="1">IF(AS4="","",MAX(OFFSET(C4,0,0):OFFSET(C4,AS4-1,0)))</f>
        <v/>
      </c>
      <c r="AW4" s="116" t="str">
        <f ca="1">IF(AS4="","",MAX(OFFSET(D4,0,0):OFFSET(D4,AS4-1,0)))</f>
        <v/>
      </c>
      <c r="AX4" s="116">
        <f t="shared" ca="1" si="7"/>
        <v>0</v>
      </c>
      <c r="AY4" s="117">
        <f t="shared" ca="1" si="8"/>
        <v>0</v>
      </c>
      <c r="AZ4" s="233" t="str">
        <f>IFERROR(IF(#REF!="",R4*'Unit Rates'!$D$17/100,#REF!),"")</f>
        <v/>
      </c>
    </row>
    <row r="5" spans="1:55" ht="15.6" x14ac:dyDescent="0.3">
      <c r="A5" s="327"/>
      <c r="B5" s="329"/>
      <c r="C5" s="328">
        <v>57.92</v>
      </c>
      <c r="D5" s="330">
        <v>57.96</v>
      </c>
      <c r="E5" s="110">
        <f t="shared" si="0"/>
        <v>39.999999999999147</v>
      </c>
      <c r="F5" s="121"/>
      <c r="G5" s="121"/>
      <c r="H5" s="122">
        <f t="shared" si="1"/>
        <v>0</v>
      </c>
      <c r="I5" s="123" t="s">
        <v>57</v>
      </c>
      <c r="J5" s="111" t="s">
        <v>93</v>
      </c>
      <c r="K5" s="112" t="s">
        <v>103</v>
      </c>
      <c r="L5" s="113" t="str">
        <f>VLOOKUP('Damage Pickup'!$J5&amp;'Damage Pickup'!$K5,Code!$I$2:$M$51,4,0)</f>
        <v>Drain Reshape</v>
      </c>
      <c r="M5" s="331" t="s">
        <v>472</v>
      </c>
      <c r="N5" s="332">
        <v>3</v>
      </c>
      <c r="P5" s="109"/>
      <c r="Q5" s="114">
        <f>VLOOKUP(J5&amp;K5,Code!$I$2:$M$51,5,0)</f>
        <v>1.18875</v>
      </c>
      <c r="R5" s="262">
        <f t="shared" si="2"/>
        <v>47.549999999998988</v>
      </c>
      <c r="S5" s="333">
        <f t="shared" si="3"/>
        <v>0</v>
      </c>
      <c r="T5" s="264">
        <f>IFERROR(R5*'Unit Rates'!$D$17/100,"")</f>
        <v>14.264999999999695</v>
      </c>
      <c r="U5" s="260">
        <f t="shared" si="4"/>
        <v>0</v>
      </c>
      <c r="V5" s="284"/>
      <c r="W5" s="280" t="s">
        <v>385</v>
      </c>
      <c r="X5" s="281" t="s">
        <v>371</v>
      </c>
      <c r="Y5" s="281"/>
      <c r="Z5" s="280"/>
      <c r="AA5" s="281"/>
      <c r="AB5" s="281"/>
      <c r="AC5" s="282"/>
      <c r="AD5" s="281"/>
      <c r="AE5" s="281"/>
      <c r="AF5" s="281"/>
      <c r="AG5" s="280"/>
      <c r="AH5" s="282"/>
      <c r="AI5" s="280"/>
      <c r="AJ5" s="282"/>
      <c r="AK5" s="124"/>
      <c r="AL5" s="125"/>
      <c r="AM5" s="126"/>
      <c r="AN5" s="127"/>
      <c r="AO5" s="127"/>
      <c r="AP5" s="127"/>
      <c r="AQ5" s="115" t="str">
        <f t="shared" si="5"/>
        <v/>
      </c>
      <c r="AR5" s="115">
        <f t="shared" si="9"/>
        <v>1</v>
      </c>
      <c r="AS5" s="115" t="str">
        <f t="shared" si="6"/>
        <v/>
      </c>
      <c r="AT5" s="116" t="str">
        <f ca="1">IF(AS5="","",MIN(OFFSET(C5,0,0):OFFSET(C5,AS5-1,0)))</f>
        <v/>
      </c>
      <c r="AU5" s="116" t="str">
        <f ca="1">IF(AS5="","",MIN(OFFSET(D5,0,0):OFFSET(D5,AS5-1,0)))</f>
        <v/>
      </c>
      <c r="AV5" s="116" t="str">
        <f ca="1">IF(AS5="","",MAX(OFFSET(C5,0,0):OFFSET(C5,AS5-1,0)))</f>
        <v/>
      </c>
      <c r="AW5" s="116" t="str">
        <f ca="1">IF(AS5="","",MAX(OFFSET(D5,0,0):OFFSET(D5,AS5-1,0)))</f>
        <v/>
      </c>
      <c r="AX5" s="116">
        <f t="shared" ca="1" si="7"/>
        <v>0</v>
      </c>
      <c r="AY5" s="117">
        <f t="shared" ca="1" si="8"/>
        <v>0</v>
      </c>
      <c r="AZ5" s="233" t="str">
        <f>IFERROR(IF(#REF!="",R5*'Unit Rates'!$D$17/100,#REF!),"")</f>
        <v/>
      </c>
    </row>
    <row r="6" spans="1:55" ht="15.6" x14ac:dyDescent="0.3">
      <c r="A6" s="327"/>
      <c r="B6" s="329"/>
      <c r="C6" s="328">
        <v>58.57</v>
      </c>
      <c r="D6" s="330">
        <v>58.63</v>
      </c>
      <c r="E6" s="110">
        <f t="shared" si="0"/>
        <v>60.000000000002274</v>
      </c>
      <c r="F6" s="121"/>
      <c r="G6" s="121"/>
      <c r="H6" s="122">
        <f t="shared" si="1"/>
        <v>0</v>
      </c>
      <c r="I6" s="123" t="s">
        <v>59</v>
      </c>
      <c r="J6" s="111" t="s">
        <v>408</v>
      </c>
      <c r="K6" s="112" t="s">
        <v>103</v>
      </c>
      <c r="L6" s="113" t="str">
        <f>VLOOKUP('Damage Pickup'!$J6&amp;'Damage Pickup'!$K6,Code!$I$2:$M$51,4,0)</f>
        <v>Pavement Silt/Debris Removal - Minor</v>
      </c>
      <c r="M6" s="331" t="s">
        <v>473</v>
      </c>
      <c r="N6" s="332">
        <v>4</v>
      </c>
      <c r="O6" s="286" t="s">
        <v>572</v>
      </c>
      <c r="P6" s="109"/>
      <c r="Q6" s="114">
        <f>VLOOKUP(J6&amp;K6,Code!$I$2:$M$51,5,0)</f>
        <v>1.2825</v>
      </c>
      <c r="R6" s="262">
        <f t="shared" si="2"/>
        <v>76.950000000002916</v>
      </c>
      <c r="S6" s="333">
        <f t="shared" si="3"/>
        <v>0</v>
      </c>
      <c r="T6" s="264">
        <f>IFERROR(R6*'Unit Rates'!$D$17/100,"")</f>
        <v>23.085000000000875</v>
      </c>
      <c r="U6" s="260">
        <f t="shared" si="4"/>
        <v>0</v>
      </c>
      <c r="V6" s="284"/>
      <c r="W6" s="280" t="s">
        <v>385</v>
      </c>
      <c r="X6" s="281" t="s">
        <v>371</v>
      </c>
      <c r="Y6" s="281"/>
      <c r="Z6" s="280"/>
      <c r="AA6" s="281"/>
      <c r="AB6" s="281"/>
      <c r="AC6" s="282"/>
      <c r="AD6" s="281"/>
      <c r="AE6" s="281"/>
      <c r="AF6" s="281"/>
      <c r="AG6" s="280"/>
      <c r="AH6" s="282"/>
      <c r="AI6" s="280"/>
      <c r="AJ6" s="282"/>
      <c r="AK6" s="124"/>
      <c r="AL6" s="125"/>
      <c r="AM6" s="126"/>
      <c r="AN6" s="127"/>
      <c r="AO6" s="127"/>
      <c r="AP6" s="127"/>
      <c r="AQ6" s="115" t="str">
        <f t="shared" si="5"/>
        <v/>
      </c>
      <c r="AR6" s="115">
        <f t="shared" si="9"/>
        <v>1</v>
      </c>
      <c r="AS6" s="115" t="str">
        <f t="shared" si="6"/>
        <v/>
      </c>
      <c r="AT6" s="116" t="str">
        <f ca="1">IF(AS6="","",MIN(OFFSET(C6,0,0):OFFSET(C6,AS6-1,0)))</f>
        <v/>
      </c>
      <c r="AU6" s="116" t="str">
        <f ca="1">IF(AS6="","",MIN(OFFSET(D6,0,0):OFFSET(D6,AS6-1,0)))</f>
        <v/>
      </c>
      <c r="AV6" s="116" t="str">
        <f ca="1">IF(AS6="","",MAX(OFFSET(C6,0,0):OFFSET(C6,AS6-1,0)))</f>
        <v/>
      </c>
      <c r="AW6" s="116" t="str">
        <f ca="1">IF(AS6="","",MAX(OFFSET(D6,0,0):OFFSET(D6,AS6-1,0)))</f>
        <v/>
      </c>
      <c r="AX6" s="116">
        <f t="shared" ca="1" si="7"/>
        <v>0</v>
      </c>
      <c r="AY6" s="117">
        <f t="shared" ca="1" si="8"/>
        <v>0</v>
      </c>
      <c r="AZ6" s="233" t="str">
        <f>IFERROR(IF(#REF!="",R6*'Unit Rates'!$D$17/100,#REF!),"")</f>
        <v/>
      </c>
    </row>
    <row r="7" spans="1:55" ht="15.6" x14ac:dyDescent="0.3">
      <c r="A7" s="327"/>
      <c r="B7" s="329"/>
      <c r="C7" s="328">
        <v>59.41</v>
      </c>
      <c r="D7" s="330">
        <v>59.5</v>
      </c>
      <c r="E7" s="110">
        <f t="shared" si="0"/>
        <v>90.000000000003411</v>
      </c>
      <c r="F7" s="121"/>
      <c r="G7" s="121"/>
      <c r="H7" s="122">
        <f t="shared" si="1"/>
        <v>0</v>
      </c>
      <c r="I7" s="123" t="s">
        <v>59</v>
      </c>
      <c r="J7" s="111" t="s">
        <v>408</v>
      </c>
      <c r="K7" s="112" t="s">
        <v>103</v>
      </c>
      <c r="L7" s="113" t="str">
        <f>VLOOKUP('Damage Pickup'!$J7&amp;'Damage Pickup'!$K7,Code!$I$2:$M$51,4,0)</f>
        <v>Pavement Silt/Debris Removal - Minor</v>
      </c>
      <c r="M7" s="331" t="s">
        <v>1004</v>
      </c>
      <c r="N7" s="332">
        <v>5</v>
      </c>
      <c r="O7" s="286" t="s">
        <v>572</v>
      </c>
      <c r="P7" s="109"/>
      <c r="Q7" s="114">
        <f>VLOOKUP(J7&amp;K7,Code!$I$2:$M$51,5,0)</f>
        <v>1.2825</v>
      </c>
      <c r="R7" s="262">
        <f t="shared" si="2"/>
        <v>115.42500000000437</v>
      </c>
      <c r="S7" s="333">
        <f t="shared" si="3"/>
        <v>0</v>
      </c>
      <c r="T7" s="264">
        <f>IFERROR(R7*'Unit Rates'!$D$17/100,"")</f>
        <v>34.627500000001312</v>
      </c>
      <c r="U7" s="260">
        <f t="shared" si="4"/>
        <v>0</v>
      </c>
      <c r="V7" s="284"/>
      <c r="W7" s="280" t="s">
        <v>385</v>
      </c>
      <c r="X7" s="281" t="s">
        <v>371</v>
      </c>
      <c r="Y7" s="281"/>
      <c r="Z7" s="280"/>
      <c r="AA7" s="281"/>
      <c r="AB7" s="281"/>
      <c r="AC7" s="282"/>
      <c r="AD7" s="281"/>
      <c r="AE7" s="281"/>
      <c r="AF7" s="281"/>
      <c r="AG7" s="280"/>
      <c r="AH7" s="282"/>
      <c r="AI7" s="280"/>
      <c r="AJ7" s="282"/>
      <c r="AK7" s="124"/>
      <c r="AL7" s="125"/>
      <c r="AM7" s="126"/>
      <c r="AN7" s="127"/>
      <c r="AO7" s="127"/>
      <c r="AP7" s="127"/>
      <c r="AQ7" s="115" t="str">
        <f t="shared" si="5"/>
        <v/>
      </c>
      <c r="AR7" s="115">
        <f t="shared" si="9"/>
        <v>1</v>
      </c>
      <c r="AS7" s="115" t="str">
        <f t="shared" si="6"/>
        <v/>
      </c>
      <c r="AT7" s="116" t="str">
        <f ca="1">IF(AS7="","",MIN(OFFSET(C7,0,0):OFFSET(C7,AS7-1,0)))</f>
        <v/>
      </c>
      <c r="AU7" s="116" t="str">
        <f ca="1">IF(AS7="","",MIN(OFFSET(D7,0,0):OFFSET(D7,AS7-1,0)))</f>
        <v/>
      </c>
      <c r="AV7" s="116" t="str">
        <f ca="1">IF(AS7="","",MAX(OFFSET(C7,0,0):OFFSET(C7,AS7-1,0)))</f>
        <v/>
      </c>
      <c r="AW7" s="116" t="str">
        <f ca="1">IF(AS7="","",MAX(OFFSET(D7,0,0):OFFSET(D7,AS7-1,0)))</f>
        <v/>
      </c>
      <c r="AX7" s="116">
        <f t="shared" ca="1" si="7"/>
        <v>0</v>
      </c>
      <c r="AY7" s="117">
        <f t="shared" ca="1" si="8"/>
        <v>0</v>
      </c>
      <c r="AZ7" s="233" t="str">
        <f>IFERROR(IF(#REF!="",R7*'Unit Rates'!$D$17/100,#REF!),"")</f>
        <v/>
      </c>
    </row>
    <row r="8" spans="1:55" ht="15.6" x14ac:dyDescent="0.3">
      <c r="A8" s="327"/>
      <c r="B8" s="329"/>
      <c r="C8" s="328">
        <v>59.8</v>
      </c>
      <c r="D8" s="330">
        <v>59.98</v>
      </c>
      <c r="E8" s="110">
        <f t="shared" si="0"/>
        <v>179.99999999999972</v>
      </c>
      <c r="F8" s="121"/>
      <c r="G8" s="121"/>
      <c r="H8" s="122">
        <f t="shared" si="1"/>
        <v>0</v>
      </c>
      <c r="I8" s="123" t="s">
        <v>57</v>
      </c>
      <c r="J8" s="111" t="s">
        <v>93</v>
      </c>
      <c r="K8" s="112" t="s">
        <v>104</v>
      </c>
      <c r="L8" s="347" t="str">
        <f>VLOOKUP('Damage Pickup'!$J8&amp;'Damage Pickup'!$K8,Code!$I$2:$M$51,4,0)</f>
        <v>Drain Reinstate</v>
      </c>
      <c r="M8" s="331" t="s">
        <v>474</v>
      </c>
      <c r="N8" s="332">
        <v>7</v>
      </c>
      <c r="O8" s="286" t="s">
        <v>586</v>
      </c>
      <c r="P8" s="109"/>
      <c r="Q8" s="114">
        <f>VLOOKUP(J8&amp;K8,Code!$I$2:$M$51,5,0)</f>
        <v>17.363281249999996</v>
      </c>
      <c r="R8" s="262">
        <f t="shared" si="2"/>
        <v>3125.3906249999945</v>
      </c>
      <c r="S8" s="333">
        <f t="shared" si="3"/>
        <v>0</v>
      </c>
      <c r="T8" s="264">
        <f>IFERROR(R8*'Unit Rates'!$D$17/100,"")</f>
        <v>937.61718749999841</v>
      </c>
      <c r="U8" s="260">
        <f t="shared" si="4"/>
        <v>0</v>
      </c>
      <c r="V8" s="284"/>
      <c r="W8" s="280" t="s">
        <v>385</v>
      </c>
      <c r="X8" s="281" t="s">
        <v>371</v>
      </c>
      <c r="Y8" s="281"/>
      <c r="Z8" s="280"/>
      <c r="AA8" s="281"/>
      <c r="AB8" s="281"/>
      <c r="AC8" s="282"/>
      <c r="AD8" s="281"/>
      <c r="AE8" s="281"/>
      <c r="AF8" s="281"/>
      <c r="AG8" s="280"/>
      <c r="AH8" s="282"/>
      <c r="AI8" s="280"/>
      <c r="AJ8" s="282"/>
      <c r="AK8" s="124"/>
      <c r="AL8" s="125"/>
      <c r="AM8" s="126"/>
      <c r="AN8" s="127"/>
      <c r="AO8" s="127"/>
      <c r="AP8" s="127"/>
      <c r="AQ8" s="115" t="str">
        <f t="shared" si="5"/>
        <v/>
      </c>
      <c r="AR8" s="115">
        <f t="shared" si="9"/>
        <v>1</v>
      </c>
      <c r="AS8" s="115" t="str">
        <f t="shared" si="6"/>
        <v/>
      </c>
      <c r="AT8" s="116" t="str">
        <f ca="1">IF(AS8="","",MIN(OFFSET(C8,0,0):OFFSET(C8,AS8-1,0)))</f>
        <v/>
      </c>
      <c r="AU8" s="116" t="str">
        <f ca="1">IF(AS8="","",MIN(OFFSET(D8,0,0):OFFSET(D8,AS8-1,0)))</f>
        <v/>
      </c>
      <c r="AV8" s="116" t="str">
        <f ca="1">IF(AS8="","",MAX(OFFSET(C8,0,0):OFFSET(C8,AS8-1,0)))</f>
        <v/>
      </c>
      <c r="AW8" s="116" t="str">
        <f ca="1">IF(AS8="","",MAX(OFFSET(D8,0,0):OFFSET(D8,AS8-1,0)))</f>
        <v/>
      </c>
      <c r="AX8" s="116">
        <f t="shared" ca="1" si="7"/>
        <v>0</v>
      </c>
      <c r="AY8" s="117">
        <f t="shared" ca="1" si="8"/>
        <v>0</v>
      </c>
      <c r="AZ8" s="233" t="str">
        <f>IFERROR(IF(#REF!="",R8*'Unit Rates'!$D$17/100,#REF!),"")</f>
        <v/>
      </c>
    </row>
    <row r="9" spans="1:55" ht="15.6" x14ac:dyDescent="0.3">
      <c r="A9" s="327"/>
      <c r="B9" s="329"/>
      <c r="C9" s="328">
        <v>60.35</v>
      </c>
      <c r="D9" s="330">
        <v>60.59</v>
      </c>
      <c r="E9" s="110">
        <f t="shared" si="0"/>
        <v>240.00000000000199</v>
      </c>
      <c r="F9" s="121"/>
      <c r="G9" s="121"/>
      <c r="H9" s="122">
        <f t="shared" si="1"/>
        <v>0</v>
      </c>
      <c r="I9" s="123" t="s">
        <v>57</v>
      </c>
      <c r="J9" s="111" t="s">
        <v>95</v>
      </c>
      <c r="K9" s="112" t="s">
        <v>104</v>
      </c>
      <c r="L9" s="347" t="str">
        <f>VLOOKUP('Damage Pickup'!$J9&amp;'Damage Pickup'!$K9,Code!$I$2:$M$51,4,0)</f>
        <v>Gravel Resheet</v>
      </c>
      <c r="M9" s="331" t="s">
        <v>1005</v>
      </c>
      <c r="N9" s="332">
        <v>8</v>
      </c>
      <c r="O9" s="286" t="s">
        <v>586</v>
      </c>
      <c r="P9" s="109"/>
      <c r="Q9" s="114">
        <f>VLOOKUP(J9&amp;K9,Code!$I$2:$M$51,5,0)</f>
        <v>42.519531249999993</v>
      </c>
      <c r="R9" s="262">
        <f t="shared" si="2"/>
        <v>10204.687500000084</v>
      </c>
      <c r="S9" s="333">
        <f t="shared" si="3"/>
        <v>0</v>
      </c>
      <c r="T9" s="264">
        <f>IFERROR(R9*'Unit Rates'!$D$17/100,"")</f>
        <v>3061.406250000025</v>
      </c>
      <c r="U9" s="260">
        <f t="shared" si="4"/>
        <v>0</v>
      </c>
      <c r="V9" s="284"/>
      <c r="W9" s="280" t="s">
        <v>385</v>
      </c>
      <c r="X9" s="281" t="s">
        <v>371</v>
      </c>
      <c r="Y9" s="281"/>
      <c r="Z9" s="280"/>
      <c r="AA9" s="281"/>
      <c r="AB9" s="281"/>
      <c r="AC9" s="282"/>
      <c r="AD9" s="281"/>
      <c r="AE9" s="281"/>
      <c r="AF9" s="281"/>
      <c r="AG9" s="280"/>
      <c r="AH9" s="282"/>
      <c r="AI9" s="280"/>
      <c r="AJ9" s="282"/>
      <c r="AK9" s="124"/>
      <c r="AL9" s="125"/>
      <c r="AM9" s="126"/>
      <c r="AN9" s="127"/>
      <c r="AO9" s="127"/>
      <c r="AP9" s="127"/>
      <c r="AQ9" s="115" t="str">
        <f t="shared" si="5"/>
        <v/>
      </c>
      <c r="AR9" s="115">
        <f t="shared" si="9"/>
        <v>1</v>
      </c>
      <c r="AS9" s="115" t="str">
        <f t="shared" si="6"/>
        <v/>
      </c>
      <c r="AT9" s="116" t="str">
        <f ca="1">IF(AS9="","",MIN(OFFSET(C9,0,0):OFFSET(C9,AS9-1,0)))</f>
        <v/>
      </c>
      <c r="AU9" s="116" t="str">
        <f ca="1">IF(AS9="","",MIN(OFFSET(D9,0,0):OFFSET(D9,AS9-1,0)))</f>
        <v/>
      </c>
      <c r="AV9" s="116" t="str">
        <f ca="1">IF(AS9="","",MAX(OFFSET(C9,0,0):OFFSET(C9,AS9-1,0)))</f>
        <v/>
      </c>
      <c r="AW9" s="116" t="str">
        <f ca="1">IF(AS9="","",MAX(OFFSET(D9,0,0):OFFSET(D9,AS9-1,0)))</f>
        <v/>
      </c>
      <c r="AX9" s="116">
        <f t="shared" ca="1" si="7"/>
        <v>0</v>
      </c>
      <c r="AY9" s="117">
        <f t="shared" ca="1" si="8"/>
        <v>0</v>
      </c>
      <c r="AZ9" s="233" t="str">
        <f>IFERROR(IF(#REF!="",R9*'Unit Rates'!$D$17/100,#REF!),"")</f>
        <v/>
      </c>
    </row>
    <row r="10" spans="1:55" ht="15.6" x14ac:dyDescent="0.3">
      <c r="A10" s="327"/>
      <c r="B10" s="329"/>
      <c r="C10" s="328">
        <v>60.59</v>
      </c>
      <c r="D10" s="330">
        <v>60.64</v>
      </c>
      <c r="E10" s="110">
        <f t="shared" si="0"/>
        <v>49.999999999997158</v>
      </c>
      <c r="F10" s="121"/>
      <c r="G10" s="121"/>
      <c r="H10" s="122">
        <f t="shared" si="1"/>
        <v>0</v>
      </c>
      <c r="I10" s="123" t="s">
        <v>59</v>
      </c>
      <c r="J10" s="111" t="s">
        <v>95</v>
      </c>
      <c r="K10" s="112" t="s">
        <v>104</v>
      </c>
      <c r="L10" s="347" t="str">
        <f>VLOOKUP('Damage Pickup'!$J10&amp;'Damage Pickup'!$K10,Code!$I$2:$M$51,4,0)</f>
        <v>Gravel Resheet</v>
      </c>
      <c r="M10" s="331" t="s">
        <v>476</v>
      </c>
      <c r="N10" s="332">
        <v>9</v>
      </c>
      <c r="O10" s="286" t="s">
        <v>475</v>
      </c>
      <c r="P10" s="109"/>
      <c r="Q10" s="114">
        <f>VLOOKUP(J10&amp;K10,Code!$I$2:$M$51,5,0)</f>
        <v>42.519531249999993</v>
      </c>
      <c r="R10" s="262">
        <f t="shared" si="2"/>
        <v>2125.9765624998786</v>
      </c>
      <c r="S10" s="333">
        <f t="shared" si="3"/>
        <v>0</v>
      </c>
      <c r="T10" s="264">
        <f>IFERROR(R10*'Unit Rates'!$D$17/100,"")</f>
        <v>637.79296874996351</v>
      </c>
      <c r="U10" s="260">
        <f t="shared" si="4"/>
        <v>0</v>
      </c>
      <c r="V10" s="284"/>
      <c r="W10" s="280" t="s">
        <v>385</v>
      </c>
      <c r="X10" s="281" t="s">
        <v>371</v>
      </c>
      <c r="Y10" s="281"/>
      <c r="Z10" s="280"/>
      <c r="AA10" s="281"/>
      <c r="AB10" s="281"/>
      <c r="AC10" s="282"/>
      <c r="AD10" s="281"/>
      <c r="AE10" s="281"/>
      <c r="AF10" s="281"/>
      <c r="AG10" s="280"/>
      <c r="AH10" s="282"/>
      <c r="AI10" s="280"/>
      <c r="AJ10" s="282"/>
      <c r="AK10" s="124"/>
      <c r="AL10" s="125"/>
      <c r="AM10" s="126"/>
      <c r="AN10" s="127"/>
      <c r="AO10" s="127"/>
      <c r="AP10" s="127"/>
      <c r="AQ10" s="115" t="str">
        <f t="shared" si="5"/>
        <v/>
      </c>
      <c r="AR10" s="115">
        <f t="shared" si="9"/>
        <v>1</v>
      </c>
      <c r="AS10" s="115" t="str">
        <f t="shared" si="6"/>
        <v/>
      </c>
      <c r="AT10" s="116" t="str">
        <f ca="1">IF(AS10="","",MIN(OFFSET(C10,0,0):OFFSET(C10,AS10-1,0)))</f>
        <v/>
      </c>
      <c r="AU10" s="116" t="str">
        <f ca="1">IF(AS10="","",MIN(OFFSET(D10,0,0):OFFSET(D10,AS10-1,0)))</f>
        <v/>
      </c>
      <c r="AV10" s="116" t="str">
        <f ca="1">IF(AS10="","",MAX(OFFSET(C10,0,0):OFFSET(C10,AS10-1,0)))</f>
        <v/>
      </c>
      <c r="AW10" s="116" t="str">
        <f ca="1">IF(AS10="","",MAX(OFFSET(D10,0,0):OFFSET(D10,AS10-1,0)))</f>
        <v/>
      </c>
      <c r="AX10" s="116">
        <f t="shared" ca="1" si="7"/>
        <v>0</v>
      </c>
      <c r="AY10" s="117">
        <f t="shared" ca="1" si="8"/>
        <v>0</v>
      </c>
      <c r="AZ10" s="233" t="str">
        <f>IFERROR(IF(#REF!="",R10*'Unit Rates'!$D$17/100,#REF!),"")</f>
        <v/>
      </c>
    </row>
    <row r="11" spans="1:55" ht="15.6" x14ac:dyDescent="0.3">
      <c r="A11" s="327"/>
      <c r="B11" s="329"/>
      <c r="C11" s="328">
        <v>60.95</v>
      </c>
      <c r="D11" s="330">
        <v>61.27</v>
      </c>
      <c r="E11" s="110">
        <f t="shared" si="0"/>
        <v>320.00000000000028</v>
      </c>
      <c r="F11" s="121"/>
      <c r="G11" s="121"/>
      <c r="H11" s="122">
        <f t="shared" si="1"/>
        <v>0</v>
      </c>
      <c r="I11" s="123" t="s">
        <v>459</v>
      </c>
      <c r="J11" s="111" t="s">
        <v>93</v>
      </c>
      <c r="K11" s="112" t="s">
        <v>103</v>
      </c>
      <c r="L11" s="113" t="str">
        <f>VLOOKUP('Damage Pickup'!$J11&amp;'Damage Pickup'!$K11,Code!$I$2:$M$51,4,0)</f>
        <v>Drain Reshape</v>
      </c>
      <c r="M11" s="331" t="s">
        <v>477</v>
      </c>
      <c r="N11" s="332">
        <v>10</v>
      </c>
      <c r="O11" s="286" t="s">
        <v>586</v>
      </c>
      <c r="P11" s="109"/>
      <c r="Q11" s="114">
        <f>VLOOKUP(J11&amp;K11,Code!$I$2:$M$51,5,0)</f>
        <v>1.18875</v>
      </c>
      <c r="R11" s="262">
        <f t="shared" si="2"/>
        <v>380.40000000000032</v>
      </c>
      <c r="S11" s="333">
        <f t="shared" si="3"/>
        <v>0</v>
      </c>
      <c r="T11" s="264">
        <f>IFERROR(R11*'Unit Rates'!$D$17/100,"")</f>
        <v>114.12000000000009</v>
      </c>
      <c r="U11" s="260">
        <f t="shared" si="4"/>
        <v>0</v>
      </c>
      <c r="V11" s="284"/>
      <c r="W11" s="280" t="s">
        <v>385</v>
      </c>
      <c r="X11" s="281" t="s">
        <v>371</v>
      </c>
      <c r="Y11" s="281"/>
      <c r="Z11" s="280"/>
      <c r="AA11" s="281"/>
      <c r="AB11" s="281"/>
      <c r="AC11" s="282"/>
      <c r="AD11" s="281"/>
      <c r="AE11" s="281"/>
      <c r="AF11" s="281"/>
      <c r="AG11" s="280"/>
      <c r="AH11" s="282"/>
      <c r="AI11" s="280"/>
      <c r="AJ11" s="282"/>
      <c r="AK11" s="124"/>
      <c r="AL11" s="125"/>
      <c r="AM11" s="126"/>
      <c r="AN11" s="127"/>
      <c r="AO11" s="127"/>
      <c r="AP11" s="127"/>
      <c r="AQ11" s="115" t="str">
        <f t="shared" si="5"/>
        <v/>
      </c>
      <c r="AR11" s="115">
        <f t="shared" si="9"/>
        <v>1</v>
      </c>
      <c r="AS11" s="115" t="str">
        <f t="shared" si="6"/>
        <v/>
      </c>
      <c r="AT11" s="116" t="str">
        <f ca="1">IF(AS11="","",MIN(OFFSET(C11,0,0):OFFSET(C11,AS11-1,0)))</f>
        <v/>
      </c>
      <c r="AU11" s="116" t="str">
        <f ca="1">IF(AS11="","",MIN(OFFSET(D11,0,0):OFFSET(D11,AS11-1,0)))</f>
        <v/>
      </c>
      <c r="AV11" s="116" t="str">
        <f ca="1">IF(AS11="","",MAX(OFFSET(C11,0,0):OFFSET(C11,AS11-1,0)))</f>
        <v/>
      </c>
      <c r="AW11" s="116" t="str">
        <f ca="1">IF(AS11="","",MAX(OFFSET(D11,0,0):OFFSET(D11,AS11-1,0)))</f>
        <v/>
      </c>
      <c r="AX11" s="116">
        <f t="shared" ca="1" si="7"/>
        <v>0</v>
      </c>
      <c r="AY11" s="117">
        <f t="shared" ca="1" si="8"/>
        <v>0</v>
      </c>
      <c r="AZ11" s="233" t="str">
        <f>IFERROR(IF(#REF!="",R11*'Unit Rates'!$D$17/100,#REF!),"")</f>
        <v/>
      </c>
    </row>
    <row r="12" spans="1:55" ht="15.6" x14ac:dyDescent="0.3">
      <c r="A12" s="327"/>
      <c r="B12" s="329"/>
      <c r="C12" s="328">
        <v>61.27</v>
      </c>
      <c r="D12" s="330">
        <v>61.51</v>
      </c>
      <c r="E12" s="110">
        <f t="shared" si="0"/>
        <v>239.99999999999488</v>
      </c>
      <c r="F12" s="121"/>
      <c r="G12" s="121"/>
      <c r="H12" s="122">
        <f t="shared" si="1"/>
        <v>0</v>
      </c>
      <c r="I12" s="123" t="s">
        <v>59</v>
      </c>
      <c r="J12" s="111" t="s">
        <v>95</v>
      </c>
      <c r="K12" s="112" t="s">
        <v>104</v>
      </c>
      <c r="L12" s="347" t="str">
        <f>VLOOKUP('Damage Pickup'!$J12&amp;'Damage Pickup'!$K12,Code!$I$2:$M$51,4,0)</f>
        <v>Gravel Resheet</v>
      </c>
      <c r="M12" s="331" t="s">
        <v>478</v>
      </c>
      <c r="N12" s="332" t="s">
        <v>1006</v>
      </c>
      <c r="O12" s="286" t="s">
        <v>573</v>
      </c>
      <c r="P12" s="109"/>
      <c r="Q12" s="114">
        <f>VLOOKUP(J12&amp;K12,Code!$I$2:$M$51,5,0)</f>
        <v>42.519531249999993</v>
      </c>
      <c r="R12" s="262">
        <f t="shared" si="2"/>
        <v>10204.68749999978</v>
      </c>
      <c r="S12" s="333">
        <f t="shared" si="3"/>
        <v>0</v>
      </c>
      <c r="T12" s="264">
        <f>IFERROR(R12*'Unit Rates'!$D$17/100,"")</f>
        <v>3061.4062499999341</v>
      </c>
      <c r="U12" s="260">
        <f t="shared" si="4"/>
        <v>0</v>
      </c>
      <c r="V12" s="284"/>
      <c r="W12" s="280" t="s">
        <v>385</v>
      </c>
      <c r="X12" s="281" t="s">
        <v>371</v>
      </c>
      <c r="Y12" s="281"/>
      <c r="Z12" s="280"/>
      <c r="AA12" s="281"/>
      <c r="AB12" s="281"/>
      <c r="AC12" s="282"/>
      <c r="AD12" s="281"/>
      <c r="AE12" s="281"/>
      <c r="AF12" s="281"/>
      <c r="AG12" s="280"/>
      <c r="AH12" s="282"/>
      <c r="AI12" s="280"/>
      <c r="AJ12" s="282"/>
      <c r="AK12" s="124"/>
      <c r="AL12" s="125"/>
      <c r="AM12" s="126"/>
      <c r="AN12" s="127"/>
      <c r="AO12" s="127"/>
      <c r="AP12" s="127"/>
      <c r="AQ12" s="115" t="str">
        <f t="shared" si="5"/>
        <v/>
      </c>
      <c r="AR12" s="115">
        <f t="shared" si="9"/>
        <v>1</v>
      </c>
      <c r="AS12" s="115" t="str">
        <f t="shared" si="6"/>
        <v/>
      </c>
      <c r="AT12" s="116" t="str">
        <f ca="1">IF(AS12="","",MIN(OFFSET(C12,0,0):OFFSET(C12,AS12-1,0)))</f>
        <v/>
      </c>
      <c r="AU12" s="116" t="str">
        <f ca="1">IF(AS12="","",MIN(OFFSET(D12,0,0):OFFSET(D12,AS12-1,0)))</f>
        <v/>
      </c>
      <c r="AV12" s="116" t="str">
        <f ca="1">IF(AS12="","",MAX(OFFSET(C12,0,0):OFFSET(C12,AS12-1,0)))</f>
        <v/>
      </c>
      <c r="AW12" s="116" t="str">
        <f ca="1">IF(AS12="","",MAX(OFFSET(D12,0,0):OFFSET(D12,AS12-1,0)))</f>
        <v/>
      </c>
      <c r="AX12" s="116">
        <f t="shared" ca="1" si="7"/>
        <v>0</v>
      </c>
      <c r="AY12" s="117">
        <f t="shared" ca="1" si="8"/>
        <v>0</v>
      </c>
      <c r="AZ12" s="233" t="str">
        <f>IFERROR(IF(#REF!="",R12*'Unit Rates'!$D$17/100,#REF!),"")</f>
        <v/>
      </c>
    </row>
    <row r="13" spans="1:55" ht="15.6" x14ac:dyDescent="0.3">
      <c r="A13" s="327"/>
      <c r="B13" s="329"/>
      <c r="C13" s="328">
        <v>61.7</v>
      </c>
      <c r="D13" s="330">
        <v>61.83</v>
      </c>
      <c r="E13" s="110">
        <f t="shared" si="0"/>
        <v>129.99999999999545</v>
      </c>
      <c r="F13" s="121"/>
      <c r="G13" s="121"/>
      <c r="H13" s="122">
        <f t="shared" si="1"/>
        <v>0</v>
      </c>
      <c r="I13" s="123" t="s">
        <v>459</v>
      </c>
      <c r="J13" s="111" t="s">
        <v>93</v>
      </c>
      <c r="K13" s="112" t="s">
        <v>103</v>
      </c>
      <c r="L13" s="113" t="str">
        <f>VLOOKUP('Damage Pickup'!$J13&amp;'Damage Pickup'!$K13,Code!$I$2:$M$51,4,0)</f>
        <v>Drain Reshape</v>
      </c>
      <c r="M13" s="331" t="s">
        <v>479</v>
      </c>
      <c r="N13" s="332">
        <v>13</v>
      </c>
      <c r="O13" s="286" t="s">
        <v>586</v>
      </c>
      <c r="P13" s="109"/>
      <c r="Q13" s="114">
        <f>VLOOKUP(J13&amp;K13,Code!$I$2:$M$51,5,0)</f>
        <v>1.18875</v>
      </c>
      <c r="R13" s="262">
        <f t="shared" si="2"/>
        <v>154.53749999999459</v>
      </c>
      <c r="S13" s="333">
        <f t="shared" si="3"/>
        <v>0</v>
      </c>
      <c r="T13" s="264">
        <f>IFERROR(R13*'Unit Rates'!$D$17/100,"")</f>
        <v>46.361249999998378</v>
      </c>
      <c r="U13" s="260">
        <f t="shared" si="4"/>
        <v>0</v>
      </c>
      <c r="V13" s="284"/>
      <c r="W13" s="280" t="s">
        <v>385</v>
      </c>
      <c r="X13" s="281" t="s">
        <v>371</v>
      </c>
      <c r="Y13" s="281"/>
      <c r="Z13" s="280"/>
      <c r="AA13" s="281"/>
      <c r="AB13" s="281"/>
      <c r="AC13" s="282"/>
      <c r="AD13" s="281"/>
      <c r="AE13" s="281"/>
      <c r="AF13" s="281"/>
      <c r="AG13" s="280"/>
      <c r="AH13" s="282"/>
      <c r="AI13" s="280"/>
      <c r="AJ13" s="282"/>
      <c r="AK13" s="124"/>
      <c r="AL13" s="125"/>
      <c r="AM13" s="126"/>
      <c r="AN13" s="127"/>
      <c r="AO13" s="127"/>
      <c r="AP13" s="127"/>
      <c r="AQ13" s="115" t="str">
        <f t="shared" si="5"/>
        <v/>
      </c>
      <c r="AR13" s="115">
        <f t="shared" si="9"/>
        <v>1</v>
      </c>
      <c r="AS13" s="115" t="str">
        <f t="shared" si="6"/>
        <v/>
      </c>
      <c r="AT13" s="116" t="str">
        <f ca="1">IF(AS13="","",MIN(OFFSET(C13,0,0):OFFSET(C13,AS13-1,0)))</f>
        <v/>
      </c>
      <c r="AU13" s="116" t="str">
        <f ca="1">IF(AS13="","",MIN(OFFSET(D13,0,0):OFFSET(D13,AS13-1,0)))</f>
        <v/>
      </c>
      <c r="AV13" s="116" t="str">
        <f ca="1">IF(AS13="","",MAX(OFFSET(C13,0,0):OFFSET(C13,AS13-1,0)))</f>
        <v/>
      </c>
      <c r="AW13" s="116" t="str">
        <f ca="1">IF(AS13="","",MAX(OFFSET(D13,0,0):OFFSET(D13,AS13-1,0)))</f>
        <v/>
      </c>
      <c r="AX13" s="116">
        <f t="shared" ca="1" si="7"/>
        <v>0</v>
      </c>
      <c r="AY13" s="117">
        <f t="shared" ca="1" si="8"/>
        <v>0</v>
      </c>
      <c r="AZ13" s="233" t="str">
        <f>IFERROR(IF(#REF!="",R13*'Unit Rates'!$D$17/100,#REF!),"")</f>
        <v/>
      </c>
    </row>
    <row r="14" spans="1:55" ht="15.6" x14ac:dyDescent="0.3">
      <c r="A14" s="327"/>
      <c r="B14" s="329"/>
      <c r="C14" s="328">
        <v>62.11</v>
      </c>
      <c r="D14" s="330">
        <v>62.48</v>
      </c>
      <c r="E14" s="110">
        <f t="shared" si="0"/>
        <v>369.99999999999744</v>
      </c>
      <c r="F14" s="121"/>
      <c r="G14" s="121"/>
      <c r="H14" s="122">
        <f t="shared" si="1"/>
        <v>0</v>
      </c>
      <c r="I14" s="123" t="s">
        <v>59</v>
      </c>
      <c r="J14" s="111" t="s">
        <v>408</v>
      </c>
      <c r="K14" s="112" t="s">
        <v>103</v>
      </c>
      <c r="L14" s="113" t="str">
        <f>VLOOKUP('Damage Pickup'!$J14&amp;'Damage Pickup'!$K14,Code!$I$2:$M$51,4,0)</f>
        <v>Pavement Silt/Debris Removal - Minor</v>
      </c>
      <c r="M14" s="331" t="s">
        <v>480</v>
      </c>
      <c r="N14" s="332">
        <v>14</v>
      </c>
      <c r="O14" s="286" t="s">
        <v>586</v>
      </c>
      <c r="P14" s="109"/>
      <c r="Q14" s="114">
        <f>VLOOKUP(J14&amp;K14,Code!$I$2:$M$51,5,0)</f>
        <v>1.2825</v>
      </c>
      <c r="R14" s="262">
        <f t="shared" si="2"/>
        <v>474.52499999999674</v>
      </c>
      <c r="S14" s="333">
        <f t="shared" si="3"/>
        <v>0</v>
      </c>
      <c r="T14" s="264">
        <f>IFERROR(R14*'Unit Rates'!$D$17/100,"")</f>
        <v>142.35749999999902</v>
      </c>
      <c r="U14" s="260">
        <f t="shared" si="4"/>
        <v>0</v>
      </c>
      <c r="V14" s="284"/>
      <c r="W14" s="280" t="s">
        <v>385</v>
      </c>
      <c r="X14" s="281" t="s">
        <v>371</v>
      </c>
      <c r="Y14" s="281"/>
      <c r="Z14" s="280"/>
      <c r="AA14" s="281"/>
      <c r="AB14" s="281"/>
      <c r="AC14" s="282"/>
      <c r="AD14" s="281"/>
      <c r="AE14" s="281"/>
      <c r="AF14" s="281"/>
      <c r="AG14" s="280"/>
      <c r="AH14" s="282"/>
      <c r="AI14" s="280"/>
      <c r="AJ14" s="282"/>
      <c r="AK14" s="124"/>
      <c r="AL14" s="125"/>
      <c r="AM14" s="126"/>
      <c r="AN14" s="127"/>
      <c r="AO14" s="127"/>
      <c r="AP14" s="127"/>
      <c r="AQ14" s="115" t="str">
        <f t="shared" si="5"/>
        <v/>
      </c>
      <c r="AR14" s="115">
        <f t="shared" si="9"/>
        <v>1</v>
      </c>
      <c r="AS14" s="115" t="str">
        <f t="shared" si="6"/>
        <v/>
      </c>
      <c r="AT14" s="116" t="str">
        <f ca="1">IF(AS14="","",MIN(OFFSET(C14,0,0):OFFSET(C14,AS14-1,0)))</f>
        <v/>
      </c>
      <c r="AU14" s="116" t="str">
        <f ca="1">IF(AS14="","",MIN(OFFSET(D14,0,0):OFFSET(D14,AS14-1,0)))</f>
        <v/>
      </c>
      <c r="AV14" s="116" t="str">
        <f ca="1">IF(AS14="","",MAX(OFFSET(C14,0,0):OFFSET(C14,AS14-1,0)))</f>
        <v/>
      </c>
      <c r="AW14" s="116" t="str">
        <f ca="1">IF(AS14="","",MAX(OFFSET(D14,0,0):OFFSET(D14,AS14-1,0)))</f>
        <v/>
      </c>
      <c r="AX14" s="116">
        <f t="shared" ca="1" si="7"/>
        <v>0</v>
      </c>
      <c r="AY14" s="117">
        <f t="shared" ca="1" si="8"/>
        <v>0</v>
      </c>
      <c r="AZ14" s="233" t="str">
        <f>IFERROR(IF(#REF!="",R14*'Unit Rates'!$D$17/100,#REF!),"")</f>
        <v/>
      </c>
    </row>
    <row r="15" spans="1:55" ht="15.6" x14ac:dyDescent="0.3">
      <c r="A15" s="327"/>
      <c r="B15" s="329"/>
      <c r="C15" s="328">
        <v>62.59</v>
      </c>
      <c r="D15" s="330">
        <v>63.08</v>
      </c>
      <c r="E15" s="110">
        <f t="shared" si="0"/>
        <v>489.99999999999488</v>
      </c>
      <c r="F15" s="121"/>
      <c r="G15" s="121"/>
      <c r="H15" s="122">
        <f t="shared" si="1"/>
        <v>0</v>
      </c>
      <c r="I15" s="123" t="s">
        <v>59</v>
      </c>
      <c r="J15" s="111" t="s">
        <v>408</v>
      </c>
      <c r="K15" s="112" t="s">
        <v>103</v>
      </c>
      <c r="L15" s="113" t="str">
        <f>VLOOKUP('Damage Pickup'!$J15&amp;'Damage Pickup'!$K15,Code!$I$2:$M$51,4,0)</f>
        <v>Pavement Silt/Debris Removal - Minor</v>
      </c>
      <c r="M15" s="331" t="s">
        <v>481</v>
      </c>
      <c r="N15" s="332">
        <v>15</v>
      </c>
      <c r="O15" s="359" t="s">
        <v>574</v>
      </c>
      <c r="P15" s="360"/>
      <c r="Q15" s="114">
        <f>VLOOKUP(J15&amp;K15,Code!$I$2:$M$51,5,0)</f>
        <v>1.2825</v>
      </c>
      <c r="R15" s="262">
        <f t="shared" si="2"/>
        <v>628.42499999999347</v>
      </c>
      <c r="S15" s="333">
        <f t="shared" si="3"/>
        <v>0</v>
      </c>
      <c r="T15" s="264">
        <f>IFERROR(R15*'Unit Rates'!$D$17/100,"")</f>
        <v>188.52749999999804</v>
      </c>
      <c r="U15" s="260">
        <f t="shared" si="4"/>
        <v>0</v>
      </c>
      <c r="V15" s="284"/>
      <c r="W15" s="280" t="s">
        <v>385</v>
      </c>
      <c r="X15" s="281" t="s">
        <v>371</v>
      </c>
      <c r="Y15" s="281"/>
      <c r="Z15" s="280"/>
      <c r="AA15" s="281"/>
      <c r="AB15" s="281"/>
      <c r="AC15" s="282"/>
      <c r="AD15" s="281"/>
      <c r="AE15" s="281"/>
      <c r="AF15" s="281"/>
      <c r="AG15" s="280"/>
      <c r="AH15" s="282"/>
      <c r="AI15" s="280"/>
      <c r="AJ15" s="282"/>
      <c r="AK15" s="124"/>
      <c r="AL15" s="125"/>
      <c r="AM15" s="126"/>
      <c r="AN15" s="127"/>
      <c r="AO15" s="127"/>
      <c r="AP15" s="127"/>
      <c r="AQ15" s="115" t="str">
        <f t="shared" si="5"/>
        <v/>
      </c>
      <c r="AR15" s="115">
        <f t="shared" si="9"/>
        <v>1</v>
      </c>
      <c r="AS15" s="115" t="str">
        <f t="shared" si="6"/>
        <v/>
      </c>
      <c r="AT15" s="116" t="str">
        <f ca="1">IF(AS15="","",MIN(OFFSET(C15,0,0):OFFSET(C15,AS15-1,0)))</f>
        <v/>
      </c>
      <c r="AU15" s="116" t="str">
        <f ca="1">IF(AS15="","",MIN(OFFSET(D15,0,0):OFFSET(D15,AS15-1,0)))</f>
        <v/>
      </c>
      <c r="AV15" s="116" t="str">
        <f ca="1">IF(AS15="","",MAX(OFFSET(C15,0,0):OFFSET(C15,AS15-1,0)))</f>
        <v/>
      </c>
      <c r="AW15" s="116" t="str">
        <f ca="1">IF(AS15="","",MAX(OFFSET(D15,0,0):OFFSET(D15,AS15-1,0)))</f>
        <v/>
      </c>
      <c r="AX15" s="116">
        <f t="shared" ca="1" si="7"/>
        <v>0</v>
      </c>
      <c r="AY15" s="117">
        <f t="shared" ca="1" si="8"/>
        <v>0</v>
      </c>
      <c r="AZ15" s="233" t="str">
        <f>IFERROR(IF(#REF!="",R15*'Unit Rates'!$D$17/100,#REF!),"")</f>
        <v/>
      </c>
    </row>
    <row r="16" spans="1:55" ht="15.6" x14ac:dyDescent="0.3">
      <c r="A16" s="327"/>
      <c r="B16" s="329"/>
      <c r="C16" s="328">
        <v>63.59</v>
      </c>
      <c r="D16" s="330">
        <v>63.81</v>
      </c>
      <c r="E16" s="110">
        <f t="shared" si="0"/>
        <v>219.99999999999886</v>
      </c>
      <c r="F16" s="121"/>
      <c r="G16" s="121"/>
      <c r="H16" s="122">
        <f t="shared" si="1"/>
        <v>0</v>
      </c>
      <c r="I16" s="123" t="s">
        <v>459</v>
      </c>
      <c r="J16" s="111" t="s">
        <v>93</v>
      </c>
      <c r="K16" s="112" t="s">
        <v>103</v>
      </c>
      <c r="L16" s="113" t="str">
        <f>VLOOKUP('Damage Pickup'!$J16&amp;'Damage Pickup'!$K16,Code!$I$2:$M$51,4,0)</f>
        <v>Drain Reshape</v>
      </c>
      <c r="M16" s="331" t="s">
        <v>482</v>
      </c>
      <c r="N16" s="332">
        <v>16</v>
      </c>
      <c r="O16" s="359" t="s">
        <v>966</v>
      </c>
      <c r="P16" s="360"/>
      <c r="Q16" s="114">
        <f>VLOOKUP(J16&amp;K16,Code!$I$2:$M$51,5,0)</f>
        <v>1.18875</v>
      </c>
      <c r="R16" s="262">
        <f t="shared" si="2"/>
        <v>261.52499999999867</v>
      </c>
      <c r="S16" s="333">
        <f t="shared" si="3"/>
        <v>0</v>
      </c>
      <c r="T16" s="264">
        <f>IFERROR(R16*'Unit Rates'!$D$17/100,"")</f>
        <v>78.457499999999598</v>
      </c>
      <c r="U16" s="260">
        <f t="shared" si="4"/>
        <v>0</v>
      </c>
      <c r="V16" s="284"/>
      <c r="W16" s="280" t="s">
        <v>385</v>
      </c>
      <c r="X16" s="281" t="s">
        <v>371</v>
      </c>
      <c r="Y16" s="281"/>
      <c r="Z16" s="280"/>
      <c r="AA16" s="281"/>
      <c r="AB16" s="281"/>
      <c r="AC16" s="282"/>
      <c r="AD16" s="281"/>
      <c r="AE16" s="281"/>
      <c r="AF16" s="281"/>
      <c r="AG16" s="280"/>
      <c r="AH16" s="282"/>
      <c r="AI16" s="280"/>
      <c r="AJ16" s="282"/>
      <c r="AK16" s="124"/>
      <c r="AL16" s="125"/>
      <c r="AM16" s="126"/>
      <c r="AN16" s="127"/>
      <c r="AO16" s="127"/>
      <c r="AP16" s="127"/>
      <c r="AQ16" s="115" t="str">
        <f t="shared" si="5"/>
        <v/>
      </c>
      <c r="AR16" s="115">
        <f t="shared" si="9"/>
        <v>1</v>
      </c>
      <c r="AS16" s="115" t="str">
        <f t="shared" si="6"/>
        <v/>
      </c>
      <c r="AT16" s="116" t="str">
        <f ca="1">IF(AS16="","",MIN(OFFSET(C16,0,0):OFFSET(C16,AS16-1,0)))</f>
        <v/>
      </c>
      <c r="AU16" s="116" t="str">
        <f ca="1">IF(AS16="","",MIN(OFFSET(D16,0,0):OFFSET(D16,AS16-1,0)))</f>
        <v/>
      </c>
      <c r="AV16" s="116" t="str">
        <f ca="1">IF(AS16="","",MAX(OFFSET(C16,0,0):OFFSET(C16,AS16-1,0)))</f>
        <v/>
      </c>
      <c r="AW16" s="116" t="str">
        <f ca="1">IF(AS16="","",MAX(OFFSET(D16,0,0):OFFSET(D16,AS16-1,0)))</f>
        <v/>
      </c>
      <c r="AX16" s="116">
        <f t="shared" ca="1" si="7"/>
        <v>0</v>
      </c>
      <c r="AY16" s="117">
        <f t="shared" ca="1" si="8"/>
        <v>0</v>
      </c>
      <c r="AZ16" s="233" t="str">
        <f>IFERROR(IF(#REF!="",R16*'Unit Rates'!$D$17/100,#REF!),"")</f>
        <v/>
      </c>
    </row>
    <row r="17" spans="1:52" ht="15.6" x14ac:dyDescent="0.3">
      <c r="A17" s="327"/>
      <c r="B17" s="329"/>
      <c r="C17" s="328">
        <v>63.81</v>
      </c>
      <c r="D17" s="330">
        <v>64.900000000000006</v>
      </c>
      <c r="E17" s="110">
        <f t="shared" si="0"/>
        <v>1090.0000000000034</v>
      </c>
      <c r="F17" s="121"/>
      <c r="G17" s="121"/>
      <c r="H17" s="122">
        <f t="shared" si="1"/>
        <v>0</v>
      </c>
      <c r="I17" s="123" t="s">
        <v>59</v>
      </c>
      <c r="J17" s="111" t="s">
        <v>408</v>
      </c>
      <c r="K17" s="112" t="s">
        <v>103</v>
      </c>
      <c r="L17" s="113" t="str">
        <f>VLOOKUP('Damage Pickup'!$J17&amp;'Damage Pickup'!$K17,Code!$I$2:$M$51,4,0)</f>
        <v>Pavement Silt/Debris Removal - Minor</v>
      </c>
      <c r="M17" s="331" t="s">
        <v>483</v>
      </c>
      <c r="N17" s="332" t="s">
        <v>1007</v>
      </c>
      <c r="O17" s="359" t="s">
        <v>573</v>
      </c>
      <c r="P17" s="360"/>
      <c r="Q17" s="114">
        <f>VLOOKUP(J17&amp;K17,Code!$I$2:$M$51,5,0)</f>
        <v>1.2825</v>
      </c>
      <c r="R17" s="262">
        <f t="shared" si="2"/>
        <v>1397.9250000000043</v>
      </c>
      <c r="S17" s="333">
        <f t="shared" si="3"/>
        <v>0</v>
      </c>
      <c r="T17" s="264">
        <f>IFERROR(R17*'Unit Rates'!$D$17/100,"")</f>
        <v>419.37750000000131</v>
      </c>
      <c r="U17" s="260">
        <f t="shared" si="4"/>
        <v>0</v>
      </c>
      <c r="V17" s="284"/>
      <c r="W17" s="280" t="s">
        <v>385</v>
      </c>
      <c r="X17" s="281" t="s">
        <v>371</v>
      </c>
      <c r="Y17" s="281"/>
      <c r="Z17" s="280"/>
      <c r="AA17" s="281"/>
      <c r="AB17" s="281"/>
      <c r="AC17" s="282"/>
      <c r="AD17" s="281"/>
      <c r="AE17" s="281"/>
      <c r="AF17" s="281"/>
      <c r="AG17" s="280"/>
      <c r="AH17" s="282"/>
      <c r="AI17" s="280"/>
      <c r="AJ17" s="282"/>
      <c r="AK17" s="124"/>
      <c r="AL17" s="125"/>
      <c r="AM17" s="126"/>
      <c r="AN17" s="127"/>
      <c r="AO17" s="127"/>
      <c r="AP17" s="127"/>
      <c r="AQ17" s="115" t="str">
        <f t="shared" si="5"/>
        <v/>
      </c>
      <c r="AR17" s="115">
        <f t="shared" si="9"/>
        <v>1</v>
      </c>
      <c r="AS17" s="115" t="str">
        <f t="shared" si="6"/>
        <v/>
      </c>
      <c r="AT17" s="116" t="str">
        <f ca="1">IF(AS17="","",MIN(OFFSET(C17,0,0):OFFSET(C17,AS17-1,0)))</f>
        <v/>
      </c>
      <c r="AU17" s="116" t="str">
        <f ca="1">IF(AS17="","",MIN(OFFSET(D17,0,0):OFFSET(D17,AS17-1,0)))</f>
        <v/>
      </c>
      <c r="AV17" s="116" t="str">
        <f ca="1">IF(AS17="","",MAX(OFFSET(C17,0,0):OFFSET(C17,AS17-1,0)))</f>
        <v/>
      </c>
      <c r="AW17" s="116" t="str">
        <f ca="1">IF(AS17="","",MAX(OFFSET(D17,0,0):OFFSET(D17,AS17-1,0)))</f>
        <v/>
      </c>
      <c r="AX17" s="116">
        <f t="shared" ca="1" si="7"/>
        <v>0</v>
      </c>
      <c r="AY17" s="117">
        <f t="shared" ca="1" si="8"/>
        <v>0</v>
      </c>
      <c r="AZ17" s="233" t="str">
        <f>IFERROR(IF(#REF!="",R17*'Unit Rates'!$D$17/100,#REF!),"")</f>
        <v/>
      </c>
    </row>
    <row r="18" spans="1:52" ht="15.6" x14ac:dyDescent="0.3">
      <c r="A18" s="327"/>
      <c r="B18" s="329"/>
      <c r="C18" s="328">
        <v>65.28</v>
      </c>
      <c r="D18" s="330">
        <v>65.41</v>
      </c>
      <c r="E18" s="110">
        <f t="shared" si="0"/>
        <v>129.99999999999545</v>
      </c>
      <c r="F18" s="121"/>
      <c r="G18" s="121"/>
      <c r="H18" s="122">
        <f t="shared" si="1"/>
        <v>0</v>
      </c>
      <c r="I18" s="123" t="s">
        <v>459</v>
      </c>
      <c r="J18" s="111" t="s">
        <v>93</v>
      </c>
      <c r="K18" s="112" t="s">
        <v>103</v>
      </c>
      <c r="L18" s="113" t="str">
        <f>VLOOKUP('Damage Pickup'!$J18&amp;'Damage Pickup'!$K18,Code!$I$2:$M$51,4,0)</f>
        <v>Drain Reshape</v>
      </c>
      <c r="M18" s="331" t="s">
        <v>1078</v>
      </c>
      <c r="N18" s="332" t="s">
        <v>1079</v>
      </c>
      <c r="O18" s="359"/>
      <c r="P18" s="360"/>
      <c r="Q18" s="114">
        <f>VLOOKUP(J18&amp;K18,Code!$I$2:$M$51,5,0)</f>
        <v>1.18875</v>
      </c>
      <c r="R18" s="262">
        <f t="shared" si="2"/>
        <v>154.53749999999459</v>
      </c>
      <c r="S18" s="333">
        <f t="shared" si="3"/>
        <v>0</v>
      </c>
      <c r="T18" s="264">
        <f>IFERROR(R18*'Unit Rates'!$D$17/100,"")</f>
        <v>46.361249999998378</v>
      </c>
      <c r="U18" s="260">
        <f t="shared" si="4"/>
        <v>0</v>
      </c>
      <c r="V18" s="284"/>
      <c r="W18" s="280" t="s">
        <v>385</v>
      </c>
      <c r="X18" s="281" t="s">
        <v>371</v>
      </c>
      <c r="Y18" s="281"/>
      <c r="Z18" s="280"/>
      <c r="AA18" s="281"/>
      <c r="AB18" s="281"/>
      <c r="AC18" s="282"/>
      <c r="AD18" s="281"/>
      <c r="AE18" s="281"/>
      <c r="AF18" s="281"/>
      <c r="AG18" s="280"/>
      <c r="AH18" s="282"/>
      <c r="AI18" s="280"/>
      <c r="AJ18" s="282"/>
      <c r="AK18" s="124"/>
      <c r="AL18" s="125"/>
      <c r="AM18" s="126"/>
      <c r="AN18" s="127"/>
      <c r="AO18" s="127"/>
      <c r="AP18" s="127"/>
      <c r="AQ18" s="115" t="str">
        <f t="shared" si="5"/>
        <v/>
      </c>
      <c r="AR18" s="115">
        <f t="shared" si="9"/>
        <v>1</v>
      </c>
      <c r="AS18" s="115" t="str">
        <f t="shared" si="6"/>
        <v/>
      </c>
      <c r="AT18" s="116" t="str">
        <f ca="1">IF(AS18="","",MIN(OFFSET(C18,0,0):OFFSET(C18,AS18-1,0)))</f>
        <v/>
      </c>
      <c r="AU18" s="116" t="str">
        <f ca="1">IF(AS18="","",MIN(OFFSET(D18,0,0):OFFSET(D18,AS18-1,0)))</f>
        <v/>
      </c>
      <c r="AV18" s="116" t="str">
        <f ca="1">IF(AS18="","",MAX(OFFSET(C18,0,0):OFFSET(C18,AS18-1,0)))</f>
        <v/>
      </c>
      <c r="AW18" s="116" t="str">
        <f ca="1">IF(AS18="","",MAX(OFFSET(D18,0,0):OFFSET(D18,AS18-1,0)))</f>
        <v/>
      </c>
      <c r="AX18" s="116">
        <f t="shared" ca="1" si="7"/>
        <v>0</v>
      </c>
      <c r="AY18" s="117">
        <f t="shared" ca="1" si="8"/>
        <v>0</v>
      </c>
      <c r="AZ18" s="233" t="str">
        <f>IFERROR(IF(#REF!="",R18*'Unit Rates'!$D$17/100,#REF!),"")</f>
        <v/>
      </c>
    </row>
    <row r="19" spans="1:52" ht="15.6" x14ac:dyDescent="0.3">
      <c r="A19" s="327"/>
      <c r="B19" s="329"/>
      <c r="C19" s="328">
        <v>65.41</v>
      </c>
      <c r="D19" s="330">
        <v>65.989999999999995</v>
      </c>
      <c r="E19" s="110">
        <f t="shared" si="0"/>
        <v>579.99999999999829</v>
      </c>
      <c r="F19" s="121"/>
      <c r="G19" s="121"/>
      <c r="H19" s="122">
        <f t="shared" si="1"/>
        <v>0</v>
      </c>
      <c r="I19" s="123" t="s">
        <v>459</v>
      </c>
      <c r="J19" s="111" t="s">
        <v>409</v>
      </c>
      <c r="K19" s="112"/>
      <c r="L19" s="113" t="str">
        <f>VLOOKUP('Damage Pickup'!$J19&amp;'Damage Pickup'!$K19,Code!$I$2:$M$51,4,0)</f>
        <v>Medium Grade</v>
      </c>
      <c r="M19" s="331" t="s">
        <v>1008</v>
      </c>
      <c r="N19" s="332">
        <v>19</v>
      </c>
      <c r="O19" s="359" t="s">
        <v>573</v>
      </c>
      <c r="P19" s="360"/>
      <c r="Q19" s="114">
        <f>VLOOKUP(J19&amp;K19,Code!$I$2:$M$51,5,0)</f>
        <v>3.828125</v>
      </c>
      <c r="R19" s="262">
        <f t="shared" si="2"/>
        <v>2220.3124999999936</v>
      </c>
      <c r="S19" s="333">
        <f t="shared" si="3"/>
        <v>0</v>
      </c>
      <c r="T19" s="264">
        <f>IFERROR(R19*'Unit Rates'!$D$17/100,"")</f>
        <v>666.09374999999807</v>
      </c>
      <c r="U19" s="260">
        <f t="shared" si="4"/>
        <v>0</v>
      </c>
      <c r="V19" s="284"/>
      <c r="W19" s="280" t="s">
        <v>385</v>
      </c>
      <c r="X19" s="281" t="s">
        <v>371</v>
      </c>
      <c r="Y19" s="281"/>
      <c r="Z19" s="280"/>
      <c r="AA19" s="281"/>
      <c r="AB19" s="281"/>
      <c r="AC19" s="282"/>
      <c r="AD19" s="281"/>
      <c r="AE19" s="281"/>
      <c r="AF19" s="281"/>
      <c r="AG19" s="280"/>
      <c r="AH19" s="282"/>
      <c r="AI19" s="280"/>
      <c r="AJ19" s="282"/>
      <c r="AK19" s="124"/>
      <c r="AL19" s="125"/>
      <c r="AM19" s="126"/>
      <c r="AN19" s="127"/>
      <c r="AO19" s="127"/>
      <c r="AP19" s="127"/>
      <c r="AQ19" s="115" t="str">
        <f t="shared" si="5"/>
        <v/>
      </c>
      <c r="AR19" s="115">
        <f t="shared" si="9"/>
        <v>1</v>
      </c>
      <c r="AS19" s="115" t="str">
        <f t="shared" si="6"/>
        <v/>
      </c>
      <c r="AT19" s="116" t="str">
        <f ca="1">IF(AS19="","",MIN(OFFSET(C19,0,0):OFFSET(C19,AS19-1,0)))</f>
        <v/>
      </c>
      <c r="AU19" s="116" t="str">
        <f ca="1">IF(AS19="","",MIN(OFFSET(D19,0,0):OFFSET(D19,AS19-1,0)))</f>
        <v/>
      </c>
      <c r="AV19" s="116" t="str">
        <f ca="1">IF(AS19="","",MAX(OFFSET(C19,0,0):OFFSET(C19,AS19-1,0)))</f>
        <v/>
      </c>
      <c r="AW19" s="116" t="str">
        <f ca="1">IF(AS19="","",MAX(OFFSET(D19,0,0):OFFSET(D19,AS19-1,0)))</f>
        <v/>
      </c>
      <c r="AX19" s="116">
        <f t="shared" ca="1" si="7"/>
        <v>0</v>
      </c>
      <c r="AY19" s="117">
        <f t="shared" ca="1" si="8"/>
        <v>0</v>
      </c>
      <c r="AZ19" s="233" t="str">
        <f>IFERROR(IF(#REF!="",R19*'Unit Rates'!$D$17/100,#REF!),"")</f>
        <v/>
      </c>
    </row>
    <row r="20" spans="1:52" ht="15.6" x14ac:dyDescent="0.3">
      <c r="A20" s="327"/>
      <c r="B20" s="329"/>
      <c r="C20" s="328">
        <v>65.989999999999995</v>
      </c>
      <c r="D20" s="330">
        <v>70.06</v>
      </c>
      <c r="E20" s="110">
        <f t="shared" si="0"/>
        <v>4070.0000000000073</v>
      </c>
      <c r="F20" s="121"/>
      <c r="G20" s="121"/>
      <c r="H20" s="122">
        <f t="shared" si="1"/>
        <v>0</v>
      </c>
      <c r="I20" s="123" t="s">
        <v>59</v>
      </c>
      <c r="J20" s="111" t="s">
        <v>409</v>
      </c>
      <c r="K20" s="112"/>
      <c r="L20" s="113" t="str">
        <f>VLOOKUP('Damage Pickup'!$J20&amp;'Damage Pickup'!$K20,Code!$I$2:$M$51,4,0)</f>
        <v>Medium Grade</v>
      </c>
      <c r="M20" s="331" t="s">
        <v>484</v>
      </c>
      <c r="N20" s="332" t="s">
        <v>1009</v>
      </c>
      <c r="O20" s="359" t="s">
        <v>573</v>
      </c>
      <c r="P20" s="360"/>
      <c r="Q20" s="114">
        <f>VLOOKUP(J20&amp;K20,Code!$I$2:$M$51,5,0)</f>
        <v>3.828125</v>
      </c>
      <c r="R20" s="262">
        <f t="shared" si="2"/>
        <v>15580.468750000027</v>
      </c>
      <c r="S20" s="333">
        <f t="shared" si="3"/>
        <v>0</v>
      </c>
      <c r="T20" s="264">
        <f>IFERROR(R20*'Unit Rates'!$D$17/100,"")</f>
        <v>4674.1406250000082</v>
      </c>
      <c r="U20" s="260">
        <f t="shared" si="4"/>
        <v>0</v>
      </c>
      <c r="V20" s="284"/>
      <c r="W20" s="280" t="s">
        <v>385</v>
      </c>
      <c r="X20" s="281" t="s">
        <v>371</v>
      </c>
      <c r="Y20" s="281"/>
      <c r="Z20" s="280"/>
      <c r="AA20" s="281"/>
      <c r="AB20" s="281"/>
      <c r="AC20" s="282"/>
      <c r="AD20" s="281"/>
      <c r="AE20" s="281"/>
      <c r="AF20" s="281"/>
      <c r="AG20" s="280"/>
      <c r="AH20" s="282"/>
      <c r="AI20" s="280"/>
      <c r="AJ20" s="282"/>
      <c r="AK20" s="124"/>
      <c r="AL20" s="125"/>
      <c r="AM20" s="126"/>
      <c r="AN20" s="127"/>
      <c r="AO20" s="127"/>
      <c r="AP20" s="127"/>
      <c r="AQ20" s="115" t="str">
        <f t="shared" si="5"/>
        <v/>
      </c>
      <c r="AR20" s="115">
        <f t="shared" si="9"/>
        <v>1</v>
      </c>
      <c r="AS20" s="115" t="str">
        <f t="shared" si="6"/>
        <v/>
      </c>
      <c r="AT20" s="116" t="str">
        <f ca="1">IF(AS20="","",MIN(OFFSET(C20,0,0):OFFSET(C20,AS20-1,0)))</f>
        <v/>
      </c>
      <c r="AU20" s="116" t="str">
        <f ca="1">IF(AS20="","",MIN(OFFSET(D20,0,0):OFFSET(D20,AS20-1,0)))</f>
        <v/>
      </c>
      <c r="AV20" s="116" t="str">
        <f ca="1">IF(AS20="","",MAX(OFFSET(C20,0,0):OFFSET(C20,AS20-1,0)))</f>
        <v/>
      </c>
      <c r="AW20" s="116" t="str">
        <f ca="1">IF(AS20="","",MAX(OFFSET(D20,0,0):OFFSET(D20,AS20-1,0)))</f>
        <v/>
      </c>
      <c r="AX20" s="116">
        <f t="shared" ca="1" si="7"/>
        <v>0</v>
      </c>
      <c r="AY20" s="117">
        <f t="shared" ca="1" si="8"/>
        <v>0</v>
      </c>
      <c r="AZ20" s="233" t="str">
        <f>IFERROR(IF(#REF!="",R20*'Unit Rates'!$D$17/100,#REF!),"")</f>
        <v/>
      </c>
    </row>
    <row r="21" spans="1:52" ht="15.6" x14ac:dyDescent="0.3">
      <c r="A21" s="327"/>
      <c r="B21" s="329"/>
      <c r="C21" s="328">
        <v>70.06</v>
      </c>
      <c r="D21" s="330">
        <v>72.930000000000007</v>
      </c>
      <c r="E21" s="110">
        <f t="shared" si="0"/>
        <v>2870.0000000000045</v>
      </c>
      <c r="F21" s="121"/>
      <c r="G21" s="121"/>
      <c r="H21" s="122">
        <f t="shared" si="1"/>
        <v>0</v>
      </c>
      <c r="I21" s="123" t="s">
        <v>459</v>
      </c>
      <c r="J21" s="111" t="s">
        <v>93</v>
      </c>
      <c r="K21" s="112" t="s">
        <v>104</v>
      </c>
      <c r="L21" s="347" t="str">
        <f>VLOOKUP('Damage Pickup'!$J21&amp;'Damage Pickup'!$K21,Code!$I$2:$M$51,4,0)</f>
        <v>Drain Reinstate</v>
      </c>
      <c r="M21" s="331" t="s">
        <v>485</v>
      </c>
      <c r="N21" s="332" t="s">
        <v>1010</v>
      </c>
      <c r="O21" s="359" t="s">
        <v>575</v>
      </c>
      <c r="P21" s="360"/>
      <c r="Q21" s="114">
        <f>VLOOKUP(J21&amp;K21,Code!$I$2:$M$51,5,0)</f>
        <v>17.363281249999996</v>
      </c>
      <c r="R21" s="262">
        <f t="shared" si="2"/>
        <v>49832.617187500065</v>
      </c>
      <c r="S21" s="333">
        <f t="shared" si="3"/>
        <v>0</v>
      </c>
      <c r="T21" s="264">
        <f>IFERROR(R21*'Unit Rates'!$D$17/100,"")</f>
        <v>14949.785156250018</v>
      </c>
      <c r="U21" s="260">
        <f t="shared" si="4"/>
        <v>0</v>
      </c>
      <c r="V21" s="284"/>
      <c r="W21" s="280" t="s">
        <v>385</v>
      </c>
      <c r="X21" s="281" t="s">
        <v>371</v>
      </c>
      <c r="Y21" s="281"/>
      <c r="Z21" s="280"/>
      <c r="AA21" s="281"/>
      <c r="AB21" s="281"/>
      <c r="AC21" s="282"/>
      <c r="AD21" s="281"/>
      <c r="AE21" s="281"/>
      <c r="AF21" s="281"/>
      <c r="AG21" s="280"/>
      <c r="AH21" s="282"/>
      <c r="AI21" s="280"/>
      <c r="AJ21" s="282"/>
      <c r="AK21" s="124"/>
      <c r="AL21" s="125"/>
      <c r="AM21" s="126"/>
      <c r="AN21" s="127"/>
      <c r="AO21" s="127"/>
      <c r="AP21" s="127"/>
      <c r="AQ21" s="115" t="str">
        <f t="shared" si="5"/>
        <v/>
      </c>
      <c r="AR21" s="115">
        <f t="shared" si="9"/>
        <v>1</v>
      </c>
      <c r="AS21" s="115" t="str">
        <f t="shared" si="6"/>
        <v/>
      </c>
      <c r="AT21" s="116" t="str">
        <f ca="1">IF(AS21="","",MIN(OFFSET(C21,0,0):OFFSET(C21,AS21-1,0)))</f>
        <v/>
      </c>
      <c r="AU21" s="116" t="str">
        <f ca="1">IF(AS21="","",MIN(OFFSET(D21,0,0):OFFSET(D21,AS21-1,0)))</f>
        <v/>
      </c>
      <c r="AV21" s="116" t="str">
        <f ca="1">IF(AS21="","",MAX(OFFSET(C21,0,0):OFFSET(C21,AS21-1,0)))</f>
        <v/>
      </c>
      <c r="AW21" s="116" t="str">
        <f ca="1">IF(AS21="","",MAX(OFFSET(D21,0,0):OFFSET(D21,AS21-1,0)))</f>
        <v/>
      </c>
      <c r="AX21" s="116">
        <f t="shared" ca="1" si="7"/>
        <v>0</v>
      </c>
      <c r="AY21" s="117">
        <f t="shared" ca="1" si="8"/>
        <v>0</v>
      </c>
      <c r="AZ21" s="233" t="str">
        <f>IFERROR(IF(#REF!="",R21*'Unit Rates'!$D$17/100,#REF!),"")</f>
        <v/>
      </c>
    </row>
    <row r="22" spans="1:52" ht="15.6" x14ac:dyDescent="0.3">
      <c r="A22" s="327"/>
      <c r="B22" s="329"/>
      <c r="C22" s="328">
        <v>72.930000000000007</v>
      </c>
      <c r="D22" s="330">
        <v>74.3</v>
      </c>
      <c r="E22" s="110">
        <f t="shared" si="0"/>
        <v>1369.9999999999905</v>
      </c>
      <c r="F22" s="121"/>
      <c r="G22" s="121"/>
      <c r="H22" s="122">
        <f t="shared" si="1"/>
        <v>0</v>
      </c>
      <c r="I22" s="123" t="s">
        <v>459</v>
      </c>
      <c r="J22" s="111" t="s">
        <v>92</v>
      </c>
      <c r="K22" s="112" t="s">
        <v>104</v>
      </c>
      <c r="L22" s="347" t="str">
        <f>VLOOKUP('Damage Pickup'!$J22&amp;'Damage Pickup'!$K22,Code!$I$2:$M$51,4,0)</f>
        <v>Drain Silt/Debris Removal - Medium</v>
      </c>
      <c r="M22" s="331" t="s">
        <v>486</v>
      </c>
      <c r="N22" s="332" t="s">
        <v>1011</v>
      </c>
      <c r="O22" s="359" t="s">
        <v>967</v>
      </c>
      <c r="P22" s="360"/>
      <c r="Q22" s="114">
        <f>VLOOKUP(J22&amp;K22,Code!$I$2:$M$51,5,0)</f>
        <v>10.456250000000001</v>
      </c>
      <c r="R22" s="262">
        <f t="shared" si="2"/>
        <v>14325.062499999902</v>
      </c>
      <c r="S22" s="333">
        <f t="shared" si="3"/>
        <v>0</v>
      </c>
      <c r="T22" s="264">
        <f>IFERROR(R22*'Unit Rates'!$D$17/100,"")</f>
        <v>4297.5187499999702</v>
      </c>
      <c r="U22" s="260">
        <f t="shared" si="4"/>
        <v>0</v>
      </c>
      <c r="V22" s="284"/>
      <c r="W22" s="280" t="s">
        <v>385</v>
      </c>
      <c r="X22" s="281" t="s">
        <v>371</v>
      </c>
      <c r="Y22" s="281"/>
      <c r="Z22" s="280"/>
      <c r="AA22" s="281"/>
      <c r="AB22" s="281"/>
      <c r="AC22" s="282"/>
      <c r="AD22" s="281"/>
      <c r="AE22" s="281"/>
      <c r="AF22" s="281"/>
      <c r="AG22" s="280"/>
      <c r="AH22" s="282"/>
      <c r="AI22" s="280"/>
      <c r="AJ22" s="282"/>
      <c r="AK22" s="124"/>
      <c r="AL22" s="125"/>
      <c r="AM22" s="126"/>
      <c r="AN22" s="127"/>
      <c r="AO22" s="127"/>
      <c r="AP22" s="127"/>
      <c r="AQ22" s="115" t="str">
        <f t="shared" si="5"/>
        <v/>
      </c>
      <c r="AR22" s="115">
        <f t="shared" si="9"/>
        <v>1</v>
      </c>
      <c r="AS22" s="115" t="str">
        <f t="shared" si="6"/>
        <v/>
      </c>
      <c r="AT22" s="116" t="str">
        <f ca="1">IF(AS22="","",MIN(OFFSET(C22,0,0):OFFSET(C22,AS22-1,0)))</f>
        <v/>
      </c>
      <c r="AU22" s="116" t="str">
        <f ca="1">IF(AS22="","",MIN(OFFSET(D22,0,0):OFFSET(D22,AS22-1,0)))</f>
        <v/>
      </c>
      <c r="AV22" s="116" t="str">
        <f ca="1">IF(AS22="","",MAX(OFFSET(C22,0,0):OFFSET(C22,AS22-1,0)))</f>
        <v/>
      </c>
      <c r="AW22" s="116" t="str">
        <f ca="1">IF(AS22="","",MAX(OFFSET(D22,0,0):OFFSET(D22,AS22-1,0)))</f>
        <v/>
      </c>
      <c r="AX22" s="116">
        <f t="shared" ca="1" si="7"/>
        <v>0</v>
      </c>
      <c r="AY22" s="117">
        <f t="shared" ca="1" si="8"/>
        <v>0</v>
      </c>
      <c r="AZ22" s="233" t="str">
        <f>IFERROR(IF(#REF!="",R22*'Unit Rates'!$D$17/100,#REF!),"")</f>
        <v/>
      </c>
    </row>
    <row r="23" spans="1:52" ht="15.6" x14ac:dyDescent="0.3">
      <c r="A23" s="327"/>
      <c r="B23" s="329"/>
      <c r="C23" s="328">
        <v>74.56</v>
      </c>
      <c r="D23" s="330">
        <v>74.709999999999994</v>
      </c>
      <c r="E23" s="110">
        <f t="shared" si="0"/>
        <v>149.99999999999147</v>
      </c>
      <c r="F23" s="121"/>
      <c r="G23" s="121"/>
      <c r="H23" s="122">
        <f t="shared" si="1"/>
        <v>0</v>
      </c>
      <c r="I23" s="123" t="s">
        <v>459</v>
      </c>
      <c r="J23" s="111" t="s">
        <v>92</v>
      </c>
      <c r="K23" s="112" t="s">
        <v>103</v>
      </c>
      <c r="L23" s="113" t="str">
        <f>VLOOKUP('Damage Pickup'!$J23&amp;'Damage Pickup'!$K23,Code!$I$2:$M$51,4,0)</f>
        <v>Drain Silt/Debris Removal - Minor</v>
      </c>
      <c r="M23" s="331" t="s">
        <v>493</v>
      </c>
      <c r="N23" s="332">
        <v>34</v>
      </c>
      <c r="O23" s="359"/>
      <c r="P23" s="360"/>
      <c r="Q23" s="114">
        <f>VLOOKUP(J23&amp;K23,Code!$I$2:$M$51,5,0)</f>
        <v>2.2200000000000002</v>
      </c>
      <c r="R23" s="262">
        <f t="shared" si="2"/>
        <v>332.99999999998113</v>
      </c>
      <c r="S23" s="333">
        <f t="shared" si="3"/>
        <v>0</v>
      </c>
      <c r="T23" s="264">
        <f>IFERROR(R23*'Unit Rates'!$D$17/100,"")</f>
        <v>99.89999999999435</v>
      </c>
      <c r="U23" s="260">
        <f t="shared" si="4"/>
        <v>0</v>
      </c>
      <c r="V23" s="284"/>
      <c r="W23" s="280" t="s">
        <v>385</v>
      </c>
      <c r="X23" s="281" t="s">
        <v>371</v>
      </c>
      <c r="Y23" s="281"/>
      <c r="Z23" s="280"/>
      <c r="AA23" s="281"/>
      <c r="AB23" s="281"/>
      <c r="AC23" s="282"/>
      <c r="AD23" s="281"/>
      <c r="AE23" s="281"/>
      <c r="AF23" s="281"/>
      <c r="AG23" s="280"/>
      <c r="AH23" s="282"/>
      <c r="AI23" s="280"/>
      <c r="AJ23" s="282"/>
      <c r="AK23" s="124"/>
      <c r="AL23" s="125"/>
      <c r="AM23" s="126"/>
      <c r="AN23" s="127"/>
      <c r="AO23" s="127"/>
      <c r="AP23" s="127"/>
      <c r="AQ23" s="115" t="str">
        <f t="shared" si="5"/>
        <v/>
      </c>
      <c r="AR23" s="115">
        <f t="shared" si="9"/>
        <v>1</v>
      </c>
      <c r="AS23" s="115" t="str">
        <f t="shared" si="6"/>
        <v/>
      </c>
      <c r="AT23" s="116" t="str">
        <f ca="1">IF(AS23="","",MIN(OFFSET(C23,0,0):OFFSET(C23,AS23-1,0)))</f>
        <v/>
      </c>
      <c r="AU23" s="116" t="str">
        <f ca="1">IF(AS23="","",MIN(OFFSET(D23,0,0):OFFSET(D23,AS23-1,0)))</f>
        <v/>
      </c>
      <c r="AV23" s="116" t="str">
        <f ca="1">IF(AS23="","",MAX(OFFSET(C23,0,0):OFFSET(C23,AS23-1,0)))</f>
        <v/>
      </c>
      <c r="AW23" s="116" t="str">
        <f ca="1">IF(AS23="","",MAX(OFFSET(D23,0,0):OFFSET(D23,AS23-1,0)))</f>
        <v/>
      </c>
      <c r="AX23" s="116">
        <f t="shared" ca="1" si="7"/>
        <v>0</v>
      </c>
      <c r="AY23" s="117">
        <f t="shared" ca="1" si="8"/>
        <v>0</v>
      </c>
      <c r="AZ23" s="233" t="str">
        <f>IFERROR(IF(#REF!="",R23*'Unit Rates'!$D$17/100,#REF!),"")</f>
        <v/>
      </c>
    </row>
    <row r="24" spans="1:52" ht="15.6" x14ac:dyDescent="0.3">
      <c r="A24" s="327"/>
      <c r="B24" s="329"/>
      <c r="C24" s="328">
        <v>82.38</v>
      </c>
      <c r="D24" s="330">
        <v>82.71</v>
      </c>
      <c r="E24" s="110">
        <f t="shared" si="0"/>
        <v>329.99999999999829</v>
      </c>
      <c r="F24" s="121"/>
      <c r="G24" s="121"/>
      <c r="H24" s="122">
        <f t="shared" si="1"/>
        <v>0</v>
      </c>
      <c r="I24" s="123" t="s">
        <v>59</v>
      </c>
      <c r="J24" s="111" t="s">
        <v>409</v>
      </c>
      <c r="K24" s="112"/>
      <c r="L24" s="113" t="str">
        <f>VLOOKUP('Damage Pickup'!$J24&amp;'Damage Pickup'!$K24,Code!$I$2:$M$51,4,0)</f>
        <v>Medium Grade</v>
      </c>
      <c r="M24" s="331" t="s">
        <v>487</v>
      </c>
      <c r="N24" s="332">
        <v>35</v>
      </c>
      <c r="O24" s="359" t="s">
        <v>963</v>
      </c>
      <c r="P24" s="360"/>
      <c r="Q24" s="114">
        <f>VLOOKUP(J24&amp;K24,Code!$I$2:$M$51,5,0)</f>
        <v>3.828125</v>
      </c>
      <c r="R24" s="262">
        <f t="shared" si="2"/>
        <v>1263.2812499999934</v>
      </c>
      <c r="S24" s="333">
        <f t="shared" si="3"/>
        <v>0</v>
      </c>
      <c r="T24" s="264">
        <f>IFERROR(R24*'Unit Rates'!$D$17/100,"")</f>
        <v>378.98437499999801</v>
      </c>
      <c r="U24" s="260">
        <f t="shared" si="4"/>
        <v>0</v>
      </c>
      <c r="V24" s="284"/>
      <c r="W24" s="280" t="s">
        <v>385</v>
      </c>
      <c r="X24" s="281" t="s">
        <v>371</v>
      </c>
      <c r="Y24" s="281"/>
      <c r="Z24" s="280"/>
      <c r="AA24" s="281"/>
      <c r="AB24" s="281"/>
      <c r="AC24" s="282"/>
      <c r="AD24" s="281"/>
      <c r="AE24" s="281"/>
      <c r="AF24" s="281"/>
      <c r="AG24" s="280"/>
      <c r="AH24" s="282"/>
      <c r="AI24" s="280"/>
      <c r="AJ24" s="282"/>
      <c r="AK24" s="124"/>
      <c r="AL24" s="125"/>
      <c r="AM24" s="126"/>
      <c r="AN24" s="127"/>
      <c r="AO24" s="127"/>
      <c r="AP24" s="127"/>
      <c r="AQ24" s="115" t="str">
        <f t="shared" si="5"/>
        <v/>
      </c>
      <c r="AR24" s="115">
        <f t="shared" si="9"/>
        <v>1</v>
      </c>
      <c r="AS24" s="115" t="str">
        <f t="shared" si="6"/>
        <v/>
      </c>
      <c r="AT24" s="116" t="str">
        <f ca="1">IF(AS24="","",MIN(OFFSET(C24,0,0):OFFSET(C24,AS24-1,0)))</f>
        <v/>
      </c>
      <c r="AU24" s="116" t="str">
        <f ca="1">IF(AS24="","",MIN(OFFSET(D24,0,0):OFFSET(D24,AS24-1,0)))</f>
        <v/>
      </c>
      <c r="AV24" s="116" t="str">
        <f ca="1">IF(AS24="","",MAX(OFFSET(C24,0,0):OFFSET(C24,AS24-1,0)))</f>
        <v/>
      </c>
      <c r="AW24" s="116" t="str">
        <f ca="1">IF(AS24="","",MAX(OFFSET(D24,0,0):OFFSET(D24,AS24-1,0)))</f>
        <v/>
      </c>
      <c r="AX24" s="116">
        <f t="shared" ca="1" si="7"/>
        <v>0</v>
      </c>
      <c r="AY24" s="117">
        <f t="shared" ca="1" si="8"/>
        <v>0</v>
      </c>
      <c r="AZ24" s="233" t="str">
        <f>IFERROR(IF(#REF!="",R24*'Unit Rates'!$D$17/100,#REF!),"")</f>
        <v/>
      </c>
    </row>
    <row r="25" spans="1:52" ht="15.6" x14ac:dyDescent="0.3">
      <c r="A25" s="327"/>
      <c r="B25" s="329"/>
      <c r="C25" s="328">
        <v>82.81</v>
      </c>
      <c r="D25" s="330">
        <v>82.91</v>
      </c>
      <c r="E25" s="110">
        <f t="shared" si="0"/>
        <v>99.999999999994316</v>
      </c>
      <c r="F25" s="121"/>
      <c r="G25" s="121"/>
      <c r="H25" s="122">
        <f t="shared" si="1"/>
        <v>0</v>
      </c>
      <c r="I25" s="123" t="s">
        <v>59</v>
      </c>
      <c r="J25" s="111" t="s">
        <v>409</v>
      </c>
      <c r="K25" s="112"/>
      <c r="L25" s="113" t="str">
        <f>VLOOKUP('Damage Pickup'!$J25&amp;'Damage Pickup'!$K25,Code!$I$2:$M$51,4,0)</f>
        <v>Medium Grade</v>
      </c>
      <c r="M25" s="331" t="s">
        <v>488</v>
      </c>
      <c r="N25" s="332">
        <v>36</v>
      </c>
      <c r="O25" s="359" t="s">
        <v>963</v>
      </c>
      <c r="P25" s="360"/>
      <c r="Q25" s="114">
        <f>VLOOKUP(J25&amp;K25,Code!$I$2:$M$51,5,0)</f>
        <v>3.828125</v>
      </c>
      <c r="R25" s="262">
        <f t="shared" si="2"/>
        <v>382.81249999997823</v>
      </c>
      <c r="S25" s="333">
        <f t="shared" si="3"/>
        <v>0</v>
      </c>
      <c r="T25" s="264">
        <f>IFERROR(R25*'Unit Rates'!$D$17/100,"")</f>
        <v>114.84374999999346</v>
      </c>
      <c r="U25" s="260">
        <f t="shared" si="4"/>
        <v>0</v>
      </c>
      <c r="V25" s="284"/>
      <c r="W25" s="280" t="s">
        <v>385</v>
      </c>
      <c r="X25" s="281" t="s">
        <v>371</v>
      </c>
      <c r="Y25" s="281"/>
      <c r="Z25" s="280"/>
      <c r="AA25" s="281"/>
      <c r="AB25" s="281"/>
      <c r="AC25" s="282"/>
      <c r="AD25" s="281"/>
      <c r="AE25" s="281"/>
      <c r="AF25" s="281"/>
      <c r="AG25" s="280"/>
      <c r="AH25" s="282"/>
      <c r="AI25" s="280"/>
      <c r="AJ25" s="282"/>
      <c r="AK25" s="124"/>
      <c r="AL25" s="125"/>
      <c r="AM25" s="126"/>
      <c r="AN25" s="127"/>
      <c r="AO25" s="127"/>
      <c r="AP25" s="127"/>
      <c r="AQ25" s="115" t="str">
        <f t="shared" si="5"/>
        <v/>
      </c>
      <c r="AR25" s="115">
        <f t="shared" si="9"/>
        <v>1</v>
      </c>
      <c r="AS25" s="115" t="str">
        <f t="shared" si="6"/>
        <v/>
      </c>
      <c r="AT25" s="116" t="str">
        <f ca="1">IF(AS25="","",MIN(OFFSET(C25,0,0):OFFSET(C25,AS25-1,0)))</f>
        <v/>
      </c>
      <c r="AU25" s="116" t="str">
        <f ca="1">IF(AS25="","",MIN(OFFSET(D25,0,0):OFFSET(D25,AS25-1,0)))</f>
        <v/>
      </c>
      <c r="AV25" s="116" t="str">
        <f ca="1">IF(AS25="","",MAX(OFFSET(C25,0,0):OFFSET(C25,AS25-1,0)))</f>
        <v/>
      </c>
      <c r="AW25" s="116" t="str">
        <f ca="1">IF(AS25="","",MAX(OFFSET(D25,0,0):OFFSET(D25,AS25-1,0)))</f>
        <v/>
      </c>
      <c r="AX25" s="116">
        <f t="shared" ca="1" si="7"/>
        <v>0</v>
      </c>
      <c r="AY25" s="117">
        <f t="shared" ca="1" si="8"/>
        <v>0</v>
      </c>
      <c r="AZ25" s="233" t="str">
        <f>IFERROR(IF(#REF!="",R25*'Unit Rates'!$D$17/100,#REF!),"")</f>
        <v/>
      </c>
    </row>
    <row r="26" spans="1:52" ht="15.6" x14ac:dyDescent="0.3">
      <c r="A26" s="327"/>
      <c r="B26" s="329"/>
      <c r="C26" s="328">
        <v>83.14</v>
      </c>
      <c r="D26" s="330">
        <v>83.5</v>
      </c>
      <c r="E26" s="110">
        <f t="shared" si="0"/>
        <v>359.99999999999943</v>
      </c>
      <c r="F26" s="121"/>
      <c r="G26" s="121"/>
      <c r="H26" s="122">
        <f t="shared" si="1"/>
        <v>0</v>
      </c>
      <c r="I26" s="123" t="s">
        <v>59</v>
      </c>
      <c r="J26" s="111" t="s">
        <v>409</v>
      </c>
      <c r="K26" s="112"/>
      <c r="L26" s="113" t="str">
        <f>VLOOKUP('Damage Pickup'!$J26&amp;'Damage Pickup'!$K26,Code!$I$2:$M$51,4,0)</f>
        <v>Medium Grade</v>
      </c>
      <c r="M26" s="331" t="s">
        <v>489</v>
      </c>
      <c r="N26" s="332">
        <v>37</v>
      </c>
      <c r="O26" s="359" t="s">
        <v>963</v>
      </c>
      <c r="P26" s="360"/>
      <c r="Q26" s="114">
        <f>VLOOKUP(J26&amp;K26,Code!$I$2:$M$51,5,0)</f>
        <v>3.828125</v>
      </c>
      <c r="R26" s="262">
        <f t="shared" si="2"/>
        <v>1378.1249999999977</v>
      </c>
      <c r="S26" s="333">
        <f t="shared" si="3"/>
        <v>0</v>
      </c>
      <c r="T26" s="264">
        <f>IFERROR(R26*'Unit Rates'!$D$17/100,"")</f>
        <v>413.43749999999932</v>
      </c>
      <c r="U26" s="260">
        <f t="shared" si="4"/>
        <v>0</v>
      </c>
      <c r="V26" s="284"/>
      <c r="W26" s="280" t="s">
        <v>385</v>
      </c>
      <c r="X26" s="281" t="s">
        <v>371</v>
      </c>
      <c r="Y26" s="281"/>
      <c r="Z26" s="280"/>
      <c r="AA26" s="281"/>
      <c r="AB26" s="281"/>
      <c r="AC26" s="282"/>
      <c r="AD26" s="281"/>
      <c r="AE26" s="281"/>
      <c r="AF26" s="281"/>
      <c r="AG26" s="280"/>
      <c r="AH26" s="282"/>
      <c r="AI26" s="280"/>
      <c r="AJ26" s="282"/>
      <c r="AK26" s="124"/>
      <c r="AL26" s="125"/>
      <c r="AM26" s="126"/>
      <c r="AN26" s="127"/>
      <c r="AO26" s="127"/>
      <c r="AP26" s="127"/>
      <c r="AQ26" s="115" t="str">
        <f t="shared" si="5"/>
        <v/>
      </c>
      <c r="AR26" s="115">
        <f t="shared" si="9"/>
        <v>1</v>
      </c>
      <c r="AS26" s="115" t="str">
        <f t="shared" si="6"/>
        <v/>
      </c>
      <c r="AT26" s="116" t="str">
        <f ca="1">IF(AS26="","",MIN(OFFSET(C26,0,0):OFFSET(C26,AS26-1,0)))</f>
        <v/>
      </c>
      <c r="AU26" s="116" t="str">
        <f ca="1">IF(AS26="","",MIN(OFFSET(D26,0,0):OFFSET(D26,AS26-1,0)))</f>
        <v/>
      </c>
      <c r="AV26" s="116" t="str">
        <f ca="1">IF(AS26="","",MAX(OFFSET(C26,0,0):OFFSET(C26,AS26-1,0)))</f>
        <v/>
      </c>
      <c r="AW26" s="116" t="str">
        <f ca="1">IF(AS26="","",MAX(OFFSET(D26,0,0):OFFSET(D26,AS26-1,0)))</f>
        <v/>
      </c>
      <c r="AX26" s="116">
        <f t="shared" ca="1" si="7"/>
        <v>0</v>
      </c>
      <c r="AY26" s="117">
        <f t="shared" ca="1" si="8"/>
        <v>0</v>
      </c>
      <c r="AZ26" s="233" t="str">
        <f>IFERROR(IF(#REF!="",R26*'Unit Rates'!$D$17/100,#REF!),"")</f>
        <v/>
      </c>
    </row>
    <row r="27" spans="1:52" ht="15.6" x14ac:dyDescent="0.3">
      <c r="A27" s="327"/>
      <c r="B27" s="329"/>
      <c r="C27" s="328">
        <v>83.79</v>
      </c>
      <c r="D27" s="330">
        <v>84.16</v>
      </c>
      <c r="E27" s="110">
        <f t="shared" si="0"/>
        <v>369.99999999999034</v>
      </c>
      <c r="F27" s="121"/>
      <c r="G27" s="121"/>
      <c r="H27" s="122">
        <f t="shared" si="1"/>
        <v>0</v>
      </c>
      <c r="I27" s="123" t="s">
        <v>59</v>
      </c>
      <c r="J27" s="111" t="s">
        <v>409</v>
      </c>
      <c r="K27" s="112"/>
      <c r="L27" s="113" t="str">
        <f>VLOOKUP('Damage Pickup'!$J27&amp;'Damage Pickup'!$K27,Code!$I$2:$M$51,4,0)</f>
        <v>Medium Grade</v>
      </c>
      <c r="M27" s="331" t="s">
        <v>490</v>
      </c>
      <c r="N27" s="332">
        <v>38</v>
      </c>
      <c r="O27" s="359" t="s">
        <v>963</v>
      </c>
      <c r="P27" s="360"/>
      <c r="Q27" s="114">
        <f>VLOOKUP(J27&amp;K27,Code!$I$2:$M$51,5,0)</f>
        <v>3.828125</v>
      </c>
      <c r="R27" s="262">
        <f t="shared" si="2"/>
        <v>1416.4062499999629</v>
      </c>
      <c r="S27" s="333">
        <f t="shared" si="3"/>
        <v>0</v>
      </c>
      <c r="T27" s="264">
        <f>IFERROR(R27*'Unit Rates'!$D$17/100,"")</f>
        <v>424.92187499998886</v>
      </c>
      <c r="U27" s="260">
        <f t="shared" si="4"/>
        <v>0</v>
      </c>
      <c r="V27" s="284"/>
      <c r="W27" s="280" t="s">
        <v>385</v>
      </c>
      <c r="X27" s="281" t="s">
        <v>371</v>
      </c>
      <c r="Y27" s="281"/>
      <c r="Z27" s="280"/>
      <c r="AA27" s="281"/>
      <c r="AB27" s="281"/>
      <c r="AC27" s="282"/>
      <c r="AD27" s="281"/>
      <c r="AE27" s="281"/>
      <c r="AF27" s="281"/>
      <c r="AG27" s="280"/>
      <c r="AH27" s="282"/>
      <c r="AI27" s="280"/>
      <c r="AJ27" s="282"/>
      <c r="AK27" s="124"/>
      <c r="AL27" s="125"/>
      <c r="AM27" s="126"/>
      <c r="AN27" s="127"/>
      <c r="AO27" s="127"/>
      <c r="AP27" s="127"/>
      <c r="AQ27" s="115" t="str">
        <f t="shared" si="5"/>
        <v/>
      </c>
      <c r="AR27" s="115">
        <f t="shared" si="9"/>
        <v>1</v>
      </c>
      <c r="AS27" s="115" t="str">
        <f t="shared" si="6"/>
        <v/>
      </c>
      <c r="AT27" s="116" t="str">
        <f ca="1">IF(AS27="","",MIN(OFFSET(C27,0,0):OFFSET(C27,AS27-1,0)))</f>
        <v/>
      </c>
      <c r="AU27" s="116" t="str">
        <f ca="1">IF(AS27="","",MIN(OFFSET(D27,0,0):OFFSET(D27,AS27-1,0)))</f>
        <v/>
      </c>
      <c r="AV27" s="116" t="str">
        <f ca="1">IF(AS27="","",MAX(OFFSET(C27,0,0):OFFSET(C27,AS27-1,0)))</f>
        <v/>
      </c>
      <c r="AW27" s="116" t="str">
        <f ca="1">IF(AS27="","",MAX(OFFSET(D27,0,0):OFFSET(D27,AS27-1,0)))</f>
        <v/>
      </c>
      <c r="AX27" s="116">
        <f t="shared" ca="1" si="7"/>
        <v>0</v>
      </c>
      <c r="AY27" s="117">
        <f t="shared" ca="1" si="8"/>
        <v>0</v>
      </c>
      <c r="AZ27" s="233" t="str">
        <f>IFERROR(IF(#REF!="",R27*'Unit Rates'!$D$17/100,#REF!),"")</f>
        <v/>
      </c>
    </row>
    <row r="28" spans="1:52" ht="15.6" x14ac:dyDescent="0.3">
      <c r="A28" s="327"/>
      <c r="B28" s="329"/>
      <c r="C28" s="328">
        <v>86.04</v>
      </c>
      <c r="D28" s="330">
        <v>86.85</v>
      </c>
      <c r="E28" s="110">
        <f t="shared" si="0"/>
        <v>809.99999999998806</v>
      </c>
      <c r="F28" s="121"/>
      <c r="G28" s="121"/>
      <c r="H28" s="122">
        <f t="shared" si="1"/>
        <v>0</v>
      </c>
      <c r="I28" s="123" t="s">
        <v>59</v>
      </c>
      <c r="J28" s="111" t="s">
        <v>409</v>
      </c>
      <c r="K28" s="112"/>
      <c r="L28" s="113" t="str">
        <f>VLOOKUP('Damage Pickup'!$J28&amp;'Damage Pickup'!$K28,Code!$I$2:$M$51,4,0)</f>
        <v>Medium Grade</v>
      </c>
      <c r="M28" s="331" t="s">
        <v>491</v>
      </c>
      <c r="N28" s="332">
        <v>39</v>
      </c>
      <c r="O28" s="359" t="s">
        <v>963</v>
      </c>
      <c r="P28" s="360"/>
      <c r="Q28" s="114">
        <f>VLOOKUP(J28&amp;K28,Code!$I$2:$M$51,5,0)</f>
        <v>3.828125</v>
      </c>
      <c r="R28" s="262">
        <f t="shared" si="2"/>
        <v>3100.7812499999545</v>
      </c>
      <c r="S28" s="333">
        <f t="shared" si="3"/>
        <v>0</v>
      </c>
      <c r="T28" s="264">
        <f>IFERROR(R28*'Unit Rates'!$D$17/100,"")</f>
        <v>930.23437499998636</v>
      </c>
      <c r="U28" s="260">
        <f t="shared" si="4"/>
        <v>0</v>
      </c>
      <c r="V28" s="284"/>
      <c r="W28" s="280" t="s">
        <v>385</v>
      </c>
      <c r="X28" s="281" t="s">
        <v>371</v>
      </c>
      <c r="Y28" s="281"/>
      <c r="Z28" s="280"/>
      <c r="AA28" s="281"/>
      <c r="AB28" s="281"/>
      <c r="AC28" s="282"/>
      <c r="AD28" s="281"/>
      <c r="AE28" s="281"/>
      <c r="AF28" s="281"/>
      <c r="AG28" s="280"/>
      <c r="AH28" s="282"/>
      <c r="AI28" s="280"/>
      <c r="AJ28" s="282"/>
      <c r="AK28" s="124"/>
      <c r="AL28" s="125"/>
      <c r="AM28" s="126"/>
      <c r="AN28" s="127"/>
      <c r="AO28" s="127"/>
      <c r="AP28" s="127"/>
      <c r="AQ28" s="115" t="str">
        <f t="shared" si="5"/>
        <v/>
      </c>
      <c r="AR28" s="115">
        <f t="shared" si="9"/>
        <v>1</v>
      </c>
      <c r="AS28" s="115" t="str">
        <f t="shared" si="6"/>
        <v/>
      </c>
      <c r="AT28" s="116" t="str">
        <f ca="1">IF(AS28="","",MIN(OFFSET(C28,0,0):OFFSET(C28,AS28-1,0)))</f>
        <v/>
      </c>
      <c r="AU28" s="116" t="str">
        <f ca="1">IF(AS28="","",MIN(OFFSET(D28,0,0):OFFSET(D28,AS28-1,0)))</f>
        <v/>
      </c>
      <c r="AV28" s="116" t="str">
        <f ca="1">IF(AS28="","",MAX(OFFSET(C28,0,0):OFFSET(C28,AS28-1,0)))</f>
        <v/>
      </c>
      <c r="AW28" s="116" t="str">
        <f ca="1">IF(AS28="","",MAX(OFFSET(D28,0,0):OFFSET(D28,AS28-1,0)))</f>
        <v/>
      </c>
      <c r="AX28" s="116">
        <f t="shared" ca="1" si="7"/>
        <v>0</v>
      </c>
      <c r="AY28" s="117">
        <f t="shared" ca="1" si="8"/>
        <v>0</v>
      </c>
      <c r="AZ28" s="233" t="str">
        <f>IFERROR(IF(#REF!="",R28*'Unit Rates'!$D$17/100,#REF!),"")</f>
        <v/>
      </c>
    </row>
    <row r="29" spans="1:52" ht="15.6" x14ac:dyDescent="0.3">
      <c r="A29" s="327"/>
      <c r="B29" s="329"/>
      <c r="C29" s="328">
        <v>89.13</v>
      </c>
      <c r="D29" s="330">
        <v>91.13</v>
      </c>
      <c r="E29" s="110">
        <f t="shared" si="0"/>
        <v>2000</v>
      </c>
      <c r="F29" s="121"/>
      <c r="G29" s="121"/>
      <c r="H29" s="122">
        <f t="shared" si="1"/>
        <v>0</v>
      </c>
      <c r="I29" s="123" t="s">
        <v>59</v>
      </c>
      <c r="J29" s="111" t="s">
        <v>92</v>
      </c>
      <c r="K29" s="112" t="s">
        <v>103</v>
      </c>
      <c r="L29" s="113" t="str">
        <f>VLOOKUP('Damage Pickup'!$J29&amp;'Damage Pickup'!$K29,Code!$I$2:$M$51,4,0)</f>
        <v>Drain Silt/Debris Removal - Minor</v>
      </c>
      <c r="M29" s="331" t="s">
        <v>576</v>
      </c>
      <c r="N29" s="332" t="s">
        <v>1012</v>
      </c>
      <c r="O29" s="359" t="s">
        <v>968</v>
      </c>
      <c r="P29" s="360"/>
      <c r="Q29" s="114">
        <f>VLOOKUP(J29&amp;K29,Code!$I$2:$M$51,5,0)</f>
        <v>2.2200000000000002</v>
      </c>
      <c r="R29" s="262">
        <f t="shared" si="2"/>
        <v>4440</v>
      </c>
      <c r="S29" s="333">
        <f t="shared" si="3"/>
        <v>0</v>
      </c>
      <c r="T29" s="264">
        <f>IFERROR(R29*'Unit Rates'!$D$17/100,"")</f>
        <v>1332</v>
      </c>
      <c r="U29" s="260">
        <f t="shared" si="4"/>
        <v>0</v>
      </c>
      <c r="V29" s="284"/>
      <c r="W29" s="280" t="s">
        <v>385</v>
      </c>
      <c r="X29" s="281" t="s">
        <v>371</v>
      </c>
      <c r="Y29" s="281"/>
      <c r="Z29" s="280"/>
      <c r="AA29" s="281"/>
      <c r="AB29" s="281"/>
      <c r="AC29" s="282"/>
      <c r="AD29" s="281"/>
      <c r="AE29" s="281"/>
      <c r="AF29" s="281"/>
      <c r="AG29" s="280"/>
      <c r="AH29" s="282"/>
      <c r="AI29" s="280"/>
      <c r="AJ29" s="282"/>
      <c r="AK29" s="124"/>
      <c r="AL29" s="125"/>
      <c r="AM29" s="126"/>
      <c r="AN29" s="127"/>
      <c r="AO29" s="127"/>
      <c r="AP29" s="127"/>
      <c r="AQ29" s="115" t="str">
        <f t="shared" si="5"/>
        <v/>
      </c>
      <c r="AR29" s="115">
        <f t="shared" si="9"/>
        <v>1</v>
      </c>
      <c r="AS29" s="115" t="str">
        <f t="shared" si="6"/>
        <v/>
      </c>
      <c r="AT29" s="116" t="str">
        <f ca="1">IF(AS29="","",MIN(OFFSET(C29,0,0):OFFSET(C29,AS29-1,0)))</f>
        <v/>
      </c>
      <c r="AU29" s="116" t="str">
        <f ca="1">IF(AS29="","",MIN(OFFSET(D29,0,0):OFFSET(D29,AS29-1,0)))</f>
        <v/>
      </c>
      <c r="AV29" s="116" t="str">
        <f ca="1">IF(AS29="","",MAX(OFFSET(C29,0,0):OFFSET(C29,AS29-1,0)))</f>
        <v/>
      </c>
      <c r="AW29" s="116" t="str">
        <f ca="1">IF(AS29="","",MAX(OFFSET(D29,0,0):OFFSET(D29,AS29-1,0)))</f>
        <v/>
      </c>
      <c r="AX29" s="116">
        <f t="shared" ca="1" si="7"/>
        <v>0</v>
      </c>
      <c r="AY29" s="117">
        <f t="shared" ca="1" si="8"/>
        <v>0</v>
      </c>
      <c r="AZ29" s="233" t="str">
        <f>IFERROR(IF(#REF!="",R29*'Unit Rates'!$D$17/100,#REF!),"")</f>
        <v/>
      </c>
    </row>
    <row r="30" spans="1:52" ht="15.6" x14ac:dyDescent="0.3">
      <c r="A30" s="327"/>
      <c r="B30" s="329"/>
      <c r="C30" s="328">
        <v>92.08</v>
      </c>
      <c r="D30" s="330">
        <v>95.81</v>
      </c>
      <c r="E30" s="110">
        <f t="shared" si="0"/>
        <v>3730.0000000000041</v>
      </c>
      <c r="F30" s="121"/>
      <c r="G30" s="121"/>
      <c r="H30" s="122">
        <f t="shared" si="1"/>
        <v>0</v>
      </c>
      <c r="I30" s="123" t="s">
        <v>459</v>
      </c>
      <c r="J30" s="111" t="s">
        <v>93</v>
      </c>
      <c r="K30" s="112" t="s">
        <v>103</v>
      </c>
      <c r="L30" s="113" t="str">
        <f>VLOOKUP('Damage Pickup'!$J30&amp;'Damage Pickup'!$K30,Code!$I$2:$M$51,4,0)</f>
        <v>Drain Reshape</v>
      </c>
      <c r="M30" s="331" t="s">
        <v>492</v>
      </c>
      <c r="N30" s="332" t="s">
        <v>1013</v>
      </c>
      <c r="O30" s="359" t="s">
        <v>1049</v>
      </c>
      <c r="P30" s="360"/>
      <c r="Q30" s="114">
        <f>VLOOKUP(J30&amp;K30,Code!$I$2:$M$51,5,0)</f>
        <v>1.18875</v>
      </c>
      <c r="R30" s="262">
        <f t="shared" si="2"/>
        <v>4434.0375000000049</v>
      </c>
      <c r="S30" s="333">
        <f t="shared" si="3"/>
        <v>0</v>
      </c>
      <c r="T30" s="264">
        <f>IFERROR(R30*'Unit Rates'!$D$17/100,"")</f>
        <v>1330.2112500000014</v>
      </c>
      <c r="U30" s="260">
        <f t="shared" si="4"/>
        <v>0</v>
      </c>
      <c r="V30" s="284"/>
      <c r="W30" s="280" t="s">
        <v>385</v>
      </c>
      <c r="X30" s="281" t="s">
        <v>371</v>
      </c>
      <c r="Y30" s="281"/>
      <c r="Z30" s="280"/>
      <c r="AA30" s="281"/>
      <c r="AB30" s="281"/>
      <c r="AC30" s="282"/>
      <c r="AD30" s="281"/>
      <c r="AE30" s="281"/>
      <c r="AF30" s="281"/>
      <c r="AG30" s="280"/>
      <c r="AH30" s="282"/>
      <c r="AI30" s="280"/>
      <c r="AJ30" s="282"/>
      <c r="AK30" s="124"/>
      <c r="AL30" s="125"/>
      <c r="AM30" s="126"/>
      <c r="AN30" s="127"/>
      <c r="AO30" s="127"/>
      <c r="AP30" s="127"/>
      <c r="AQ30" s="115" t="str">
        <f t="shared" si="5"/>
        <v/>
      </c>
      <c r="AR30" s="115">
        <f t="shared" si="9"/>
        <v>1</v>
      </c>
      <c r="AS30" s="115" t="str">
        <f t="shared" si="6"/>
        <v/>
      </c>
      <c r="AT30" s="116" t="str">
        <f ca="1">IF(AS30="","",MIN(OFFSET(C30,0,0):OFFSET(C30,AS30-1,0)))</f>
        <v/>
      </c>
      <c r="AU30" s="116" t="str">
        <f ca="1">IF(AS30="","",MIN(OFFSET(D30,0,0):OFFSET(D30,AS30-1,0)))</f>
        <v/>
      </c>
      <c r="AV30" s="116" t="str">
        <f ca="1">IF(AS30="","",MAX(OFFSET(C30,0,0):OFFSET(C30,AS30-1,0)))</f>
        <v/>
      </c>
      <c r="AW30" s="116" t="str">
        <f ca="1">IF(AS30="","",MAX(OFFSET(D30,0,0):OFFSET(D30,AS30-1,0)))</f>
        <v/>
      </c>
      <c r="AX30" s="116">
        <f t="shared" ca="1" si="7"/>
        <v>0</v>
      </c>
      <c r="AY30" s="117">
        <f t="shared" ca="1" si="8"/>
        <v>0</v>
      </c>
      <c r="AZ30" s="233" t="str">
        <f>IFERROR(IF(#REF!="",R30*'Unit Rates'!$D$17/100,#REF!),"")</f>
        <v/>
      </c>
    </row>
    <row r="31" spans="1:52" ht="15.6" x14ac:dyDescent="0.3">
      <c r="A31" s="327"/>
      <c r="B31" s="329"/>
      <c r="C31" s="328">
        <v>96.76</v>
      </c>
      <c r="D31" s="330">
        <v>96.86</v>
      </c>
      <c r="E31" s="110">
        <f t="shared" si="0"/>
        <v>99.999999999994316</v>
      </c>
      <c r="F31" s="121"/>
      <c r="G31" s="121"/>
      <c r="H31" s="122">
        <f t="shared" si="1"/>
        <v>0</v>
      </c>
      <c r="I31" s="123" t="s">
        <v>59</v>
      </c>
      <c r="J31" s="111" t="s">
        <v>409</v>
      </c>
      <c r="K31" s="112"/>
      <c r="L31" s="113" t="str">
        <f>VLOOKUP('Damage Pickup'!$J31&amp;'Damage Pickup'!$K31,Code!$I$2:$M$51,4,0)</f>
        <v>Medium Grade</v>
      </c>
      <c r="M31" s="331" t="s">
        <v>494</v>
      </c>
      <c r="N31" s="332">
        <v>53</v>
      </c>
      <c r="O31" s="359" t="s">
        <v>969</v>
      </c>
      <c r="P31" s="360"/>
      <c r="Q31" s="114">
        <f>VLOOKUP(J31&amp;K31,Code!$I$2:$M$51,5,0)</f>
        <v>3.828125</v>
      </c>
      <c r="R31" s="262">
        <f t="shared" si="2"/>
        <v>382.81249999997823</v>
      </c>
      <c r="S31" s="333">
        <f t="shared" si="3"/>
        <v>0</v>
      </c>
      <c r="T31" s="264">
        <f>IFERROR(R31*'Unit Rates'!$D$17/100,"")</f>
        <v>114.84374999999346</v>
      </c>
      <c r="U31" s="260">
        <f t="shared" si="4"/>
        <v>0</v>
      </c>
      <c r="V31" s="284"/>
      <c r="W31" s="280" t="s">
        <v>385</v>
      </c>
      <c r="X31" s="281" t="s">
        <v>371</v>
      </c>
      <c r="Y31" s="281"/>
      <c r="Z31" s="280"/>
      <c r="AA31" s="281"/>
      <c r="AB31" s="281"/>
      <c r="AC31" s="282"/>
      <c r="AD31" s="281"/>
      <c r="AE31" s="281"/>
      <c r="AF31" s="281"/>
      <c r="AG31" s="280"/>
      <c r="AH31" s="282"/>
      <c r="AI31" s="280"/>
      <c r="AJ31" s="282"/>
      <c r="AK31" s="124"/>
      <c r="AL31" s="125"/>
      <c r="AM31" s="126"/>
      <c r="AN31" s="127"/>
      <c r="AO31" s="127"/>
      <c r="AP31" s="127"/>
      <c r="AQ31" s="115" t="str">
        <f t="shared" si="5"/>
        <v/>
      </c>
      <c r="AR31" s="115">
        <f t="shared" si="9"/>
        <v>1</v>
      </c>
      <c r="AS31" s="115" t="str">
        <f t="shared" si="6"/>
        <v/>
      </c>
      <c r="AT31" s="116" t="str">
        <f ca="1">IF(AS31="","",MIN(OFFSET(C31,0,0):OFFSET(C31,AS31-1,0)))</f>
        <v/>
      </c>
      <c r="AU31" s="116" t="str">
        <f ca="1">IF(AS31="","",MIN(OFFSET(D31,0,0):OFFSET(D31,AS31-1,0)))</f>
        <v/>
      </c>
      <c r="AV31" s="116" t="str">
        <f ca="1">IF(AS31="","",MAX(OFFSET(C31,0,0):OFFSET(C31,AS31-1,0)))</f>
        <v/>
      </c>
      <c r="AW31" s="116" t="str">
        <f ca="1">IF(AS31="","",MAX(OFFSET(D31,0,0):OFFSET(D31,AS31-1,0)))</f>
        <v/>
      </c>
      <c r="AX31" s="116">
        <f t="shared" ca="1" si="7"/>
        <v>0</v>
      </c>
      <c r="AY31" s="117">
        <f t="shared" ca="1" si="8"/>
        <v>0</v>
      </c>
      <c r="AZ31" s="233" t="str">
        <f>IFERROR(IF(#REF!="",R31*'Unit Rates'!$D$17/100,#REF!),"")</f>
        <v/>
      </c>
    </row>
    <row r="32" spans="1:52" ht="15.6" x14ac:dyDescent="0.3">
      <c r="A32" s="327"/>
      <c r="B32" s="329"/>
      <c r="C32" s="328">
        <v>96.86</v>
      </c>
      <c r="D32" s="330">
        <v>97.18</v>
      </c>
      <c r="E32" s="110">
        <f t="shared" si="0"/>
        <v>320.00000000000739</v>
      </c>
      <c r="F32" s="121"/>
      <c r="G32" s="121"/>
      <c r="H32" s="122">
        <f t="shared" si="1"/>
        <v>0</v>
      </c>
      <c r="I32" s="123" t="s">
        <v>459</v>
      </c>
      <c r="J32" s="111" t="s">
        <v>93</v>
      </c>
      <c r="K32" s="112" t="s">
        <v>103</v>
      </c>
      <c r="L32" s="113" t="str">
        <f>VLOOKUP('Damage Pickup'!$J32&amp;'Damage Pickup'!$K32,Code!$I$2:$M$51,4,0)</f>
        <v>Drain Reshape</v>
      </c>
      <c r="M32" s="331" t="s">
        <v>495</v>
      </c>
      <c r="N32" s="332">
        <v>54</v>
      </c>
      <c r="O32" s="359" t="s">
        <v>583</v>
      </c>
      <c r="P32" s="360"/>
      <c r="Q32" s="114">
        <f>VLOOKUP(J32&amp;K32,Code!$I$2:$M$51,5,0)</f>
        <v>1.18875</v>
      </c>
      <c r="R32" s="262">
        <f t="shared" si="2"/>
        <v>380.40000000000879</v>
      </c>
      <c r="S32" s="333">
        <f t="shared" si="3"/>
        <v>0</v>
      </c>
      <c r="T32" s="264">
        <f>IFERROR(R32*'Unit Rates'!$D$17/100,"")</f>
        <v>114.12000000000263</v>
      </c>
      <c r="U32" s="260">
        <f t="shared" si="4"/>
        <v>0</v>
      </c>
      <c r="V32" s="284"/>
      <c r="W32" s="280" t="s">
        <v>385</v>
      </c>
      <c r="X32" s="281" t="s">
        <v>371</v>
      </c>
      <c r="Y32" s="281"/>
      <c r="Z32" s="280"/>
      <c r="AA32" s="281"/>
      <c r="AB32" s="281"/>
      <c r="AC32" s="282"/>
      <c r="AD32" s="281"/>
      <c r="AE32" s="281"/>
      <c r="AF32" s="281"/>
      <c r="AG32" s="280"/>
      <c r="AH32" s="282"/>
      <c r="AI32" s="280"/>
      <c r="AJ32" s="282"/>
      <c r="AK32" s="124"/>
      <c r="AL32" s="125"/>
      <c r="AM32" s="126"/>
      <c r="AN32" s="127"/>
      <c r="AO32" s="127"/>
      <c r="AP32" s="127"/>
      <c r="AQ32" s="115" t="str">
        <f t="shared" si="5"/>
        <v/>
      </c>
      <c r="AR32" s="115">
        <f t="shared" si="9"/>
        <v>1</v>
      </c>
      <c r="AS32" s="115" t="str">
        <f t="shared" si="6"/>
        <v/>
      </c>
      <c r="AT32" s="116" t="str">
        <f ca="1">IF(AS32="","",MIN(OFFSET(C32,0,0):OFFSET(C32,AS32-1,0)))</f>
        <v/>
      </c>
      <c r="AU32" s="116" t="str">
        <f ca="1">IF(AS32="","",MIN(OFFSET(D32,0,0):OFFSET(D32,AS32-1,0)))</f>
        <v/>
      </c>
      <c r="AV32" s="116" t="str">
        <f ca="1">IF(AS32="","",MAX(OFFSET(C32,0,0):OFFSET(C32,AS32-1,0)))</f>
        <v/>
      </c>
      <c r="AW32" s="116" t="str">
        <f ca="1">IF(AS32="","",MAX(OFFSET(D32,0,0):OFFSET(D32,AS32-1,0)))</f>
        <v/>
      </c>
      <c r="AX32" s="116">
        <f t="shared" ca="1" si="7"/>
        <v>0</v>
      </c>
      <c r="AY32" s="117">
        <f t="shared" ca="1" si="8"/>
        <v>0</v>
      </c>
      <c r="AZ32" s="233" t="str">
        <f>IFERROR(IF(#REF!="",R32*'Unit Rates'!$D$17/100,#REF!),"")</f>
        <v/>
      </c>
    </row>
    <row r="33" spans="1:52" ht="15.6" x14ac:dyDescent="0.3">
      <c r="A33" s="327"/>
      <c r="B33" s="329"/>
      <c r="C33" s="328">
        <v>97.18</v>
      </c>
      <c r="D33" s="330">
        <v>97.35</v>
      </c>
      <c r="E33" s="110">
        <f t="shared" si="0"/>
        <v>169.99999999998749</v>
      </c>
      <c r="F33" s="121"/>
      <c r="G33" s="121"/>
      <c r="H33" s="122">
        <f t="shared" si="1"/>
        <v>0</v>
      </c>
      <c r="I33" s="123" t="s">
        <v>459</v>
      </c>
      <c r="J33" s="111" t="s">
        <v>93</v>
      </c>
      <c r="K33" s="112" t="s">
        <v>103</v>
      </c>
      <c r="L33" s="113" t="str">
        <f>VLOOKUP('Damage Pickup'!$J33&amp;'Damage Pickup'!$K33,Code!$I$2:$M$51,4,0)</f>
        <v>Drain Reshape</v>
      </c>
      <c r="M33" s="331" t="s">
        <v>496</v>
      </c>
      <c r="N33" s="332">
        <v>55</v>
      </c>
      <c r="O33" s="359" t="s">
        <v>583</v>
      </c>
      <c r="P33" s="360"/>
      <c r="Q33" s="114">
        <f>VLOOKUP(J33&amp;K33,Code!$I$2:$M$51,5,0)</f>
        <v>1.18875</v>
      </c>
      <c r="R33" s="262">
        <f t="shared" si="2"/>
        <v>202.08749999998514</v>
      </c>
      <c r="S33" s="333">
        <f t="shared" si="3"/>
        <v>0</v>
      </c>
      <c r="T33" s="264">
        <f>IFERROR(R33*'Unit Rates'!$D$17/100,"")</f>
        <v>60.626249999995544</v>
      </c>
      <c r="U33" s="260">
        <f t="shared" si="4"/>
        <v>0</v>
      </c>
      <c r="V33" s="284"/>
      <c r="W33" s="280" t="s">
        <v>385</v>
      </c>
      <c r="X33" s="281" t="s">
        <v>371</v>
      </c>
      <c r="Y33" s="281"/>
      <c r="Z33" s="280"/>
      <c r="AA33" s="281"/>
      <c r="AB33" s="281"/>
      <c r="AC33" s="282"/>
      <c r="AD33" s="281"/>
      <c r="AE33" s="281"/>
      <c r="AF33" s="281"/>
      <c r="AG33" s="280"/>
      <c r="AH33" s="282"/>
      <c r="AI33" s="280"/>
      <c r="AJ33" s="282"/>
      <c r="AK33" s="124"/>
      <c r="AL33" s="125"/>
      <c r="AM33" s="126"/>
      <c r="AN33" s="127"/>
      <c r="AO33" s="127"/>
      <c r="AP33" s="127"/>
      <c r="AQ33" s="115" t="str">
        <f t="shared" si="5"/>
        <v/>
      </c>
      <c r="AR33" s="115">
        <f t="shared" si="9"/>
        <v>1</v>
      </c>
      <c r="AS33" s="115" t="str">
        <f t="shared" si="6"/>
        <v/>
      </c>
      <c r="AT33" s="116" t="str">
        <f ca="1">IF(AS33="","",MIN(OFFSET(C33,0,0):OFFSET(C33,AS33-1,0)))</f>
        <v/>
      </c>
      <c r="AU33" s="116" t="str">
        <f ca="1">IF(AS33="","",MIN(OFFSET(D33,0,0):OFFSET(D33,AS33-1,0)))</f>
        <v/>
      </c>
      <c r="AV33" s="116" t="str">
        <f ca="1">IF(AS33="","",MAX(OFFSET(C33,0,0):OFFSET(C33,AS33-1,0)))</f>
        <v/>
      </c>
      <c r="AW33" s="116" t="str">
        <f ca="1">IF(AS33="","",MAX(OFFSET(D33,0,0):OFFSET(D33,AS33-1,0)))</f>
        <v/>
      </c>
      <c r="AX33" s="116">
        <f t="shared" ca="1" si="7"/>
        <v>0</v>
      </c>
      <c r="AY33" s="117">
        <f t="shared" ca="1" si="8"/>
        <v>0</v>
      </c>
      <c r="AZ33" s="233" t="str">
        <f>IFERROR(IF(#REF!="",R33*'Unit Rates'!$D$17/100,#REF!),"")</f>
        <v/>
      </c>
    </row>
    <row r="34" spans="1:52" ht="15.6" x14ac:dyDescent="0.3">
      <c r="A34" s="327"/>
      <c r="B34" s="329"/>
      <c r="C34" s="328">
        <v>99.74</v>
      </c>
      <c r="D34" s="330">
        <v>100.34</v>
      </c>
      <c r="E34" s="110">
        <f t="shared" si="0"/>
        <v>600.00000000000853</v>
      </c>
      <c r="F34" s="121"/>
      <c r="G34" s="121"/>
      <c r="H34" s="122">
        <f t="shared" si="1"/>
        <v>0</v>
      </c>
      <c r="I34" s="123" t="s">
        <v>459</v>
      </c>
      <c r="J34" s="111" t="s">
        <v>92</v>
      </c>
      <c r="K34" s="112" t="s">
        <v>103</v>
      </c>
      <c r="L34" s="113" t="str">
        <f>VLOOKUP('Damage Pickup'!$J34&amp;'Damage Pickup'!$K34,Code!$I$2:$M$51,4,0)</f>
        <v>Drain Silt/Debris Removal - Minor</v>
      </c>
      <c r="M34" s="331" t="s">
        <v>497</v>
      </c>
      <c r="N34" s="332">
        <v>56</v>
      </c>
      <c r="O34" s="359" t="s">
        <v>583</v>
      </c>
      <c r="P34" s="360"/>
      <c r="Q34" s="114">
        <f>VLOOKUP(J34&amp;K34,Code!$I$2:$M$51,5,0)</f>
        <v>2.2200000000000002</v>
      </c>
      <c r="R34" s="262">
        <f t="shared" si="2"/>
        <v>1332.0000000000191</v>
      </c>
      <c r="S34" s="333">
        <f t="shared" si="3"/>
        <v>0</v>
      </c>
      <c r="T34" s="264">
        <f>IFERROR(R34*'Unit Rates'!$D$17/100,"")</f>
        <v>399.60000000000576</v>
      </c>
      <c r="U34" s="260">
        <f t="shared" si="4"/>
        <v>0</v>
      </c>
      <c r="V34" s="284"/>
      <c r="W34" s="280" t="s">
        <v>385</v>
      </c>
      <c r="X34" s="281" t="s">
        <v>371</v>
      </c>
      <c r="Y34" s="281"/>
      <c r="Z34" s="280"/>
      <c r="AA34" s="281"/>
      <c r="AB34" s="281"/>
      <c r="AC34" s="282"/>
      <c r="AD34" s="281"/>
      <c r="AE34" s="281"/>
      <c r="AF34" s="281"/>
      <c r="AG34" s="280"/>
      <c r="AH34" s="282"/>
      <c r="AI34" s="280"/>
      <c r="AJ34" s="282"/>
      <c r="AK34" s="124"/>
      <c r="AL34" s="125"/>
      <c r="AM34" s="126"/>
      <c r="AN34" s="127"/>
      <c r="AO34" s="127"/>
      <c r="AP34" s="127"/>
      <c r="AQ34" s="115" t="str">
        <f t="shared" si="5"/>
        <v/>
      </c>
      <c r="AR34" s="115">
        <f t="shared" si="9"/>
        <v>1</v>
      </c>
      <c r="AS34" s="115" t="str">
        <f t="shared" si="6"/>
        <v/>
      </c>
      <c r="AT34" s="116" t="str">
        <f ca="1">IF(AS34="","",MIN(OFFSET(C34,0,0):OFFSET(C34,AS34-1,0)))</f>
        <v/>
      </c>
      <c r="AU34" s="116" t="str">
        <f ca="1">IF(AS34="","",MIN(OFFSET(D34,0,0):OFFSET(D34,AS34-1,0)))</f>
        <v/>
      </c>
      <c r="AV34" s="116" t="str">
        <f ca="1">IF(AS34="","",MAX(OFFSET(C34,0,0):OFFSET(C34,AS34-1,0)))</f>
        <v/>
      </c>
      <c r="AW34" s="116" t="str">
        <f ca="1">IF(AS34="","",MAX(OFFSET(D34,0,0):OFFSET(D34,AS34-1,0)))</f>
        <v/>
      </c>
      <c r="AX34" s="116">
        <f t="shared" ca="1" si="7"/>
        <v>0</v>
      </c>
      <c r="AY34" s="117">
        <f t="shared" ca="1" si="8"/>
        <v>0</v>
      </c>
      <c r="AZ34" s="233" t="str">
        <f>IFERROR(IF(#REF!="",R34*'Unit Rates'!$D$17/100,#REF!),"")</f>
        <v/>
      </c>
    </row>
    <row r="35" spans="1:52" ht="15.6" x14ac:dyDescent="0.3">
      <c r="A35" s="327"/>
      <c r="B35" s="329"/>
      <c r="C35" s="328">
        <v>100.4</v>
      </c>
      <c r="D35" s="330">
        <v>102.85</v>
      </c>
      <c r="E35" s="110">
        <f t="shared" si="0"/>
        <v>2449.9999999999886</v>
      </c>
      <c r="F35" s="121"/>
      <c r="G35" s="121"/>
      <c r="H35" s="122">
        <f t="shared" si="1"/>
        <v>0</v>
      </c>
      <c r="I35" s="123" t="s">
        <v>459</v>
      </c>
      <c r="J35" s="111" t="s">
        <v>93</v>
      </c>
      <c r="K35" s="112" t="s">
        <v>103</v>
      </c>
      <c r="L35" s="113" t="str">
        <f>VLOOKUP('Damage Pickup'!$J35&amp;'Damage Pickup'!$K35,Code!$I$2:$M$51,4,0)</f>
        <v>Drain Reshape</v>
      </c>
      <c r="M35" s="331" t="s">
        <v>498</v>
      </c>
      <c r="N35" s="332" t="s">
        <v>1050</v>
      </c>
      <c r="O35" s="359" t="s">
        <v>583</v>
      </c>
      <c r="P35" s="360"/>
      <c r="Q35" s="114">
        <f>VLOOKUP(J35&amp;K35,Code!$I$2:$M$51,5,0)</f>
        <v>1.18875</v>
      </c>
      <c r="R35" s="262">
        <f t="shared" si="2"/>
        <v>2912.4374999999864</v>
      </c>
      <c r="S35" s="333">
        <f t="shared" ref="S35:S66" si="10">SUMIF($AR:$AR,AQ35,$R:$R)</f>
        <v>0</v>
      </c>
      <c r="T35" s="264">
        <f>IFERROR(R35*'Unit Rates'!$D$17/100,"")</f>
        <v>873.73124999999595</v>
      </c>
      <c r="U35" s="260">
        <f t="shared" ref="U35:U66" si="11">SUMIF($AR:$AR,AQ35,$T:$T)</f>
        <v>0</v>
      </c>
      <c r="V35" s="284"/>
      <c r="W35" s="280" t="s">
        <v>385</v>
      </c>
      <c r="X35" s="281" t="s">
        <v>371</v>
      </c>
      <c r="Y35" s="281"/>
      <c r="Z35" s="280"/>
      <c r="AA35" s="281"/>
      <c r="AB35" s="281"/>
      <c r="AC35" s="282"/>
      <c r="AD35" s="281"/>
      <c r="AE35" s="281"/>
      <c r="AF35" s="281"/>
      <c r="AG35" s="280"/>
      <c r="AH35" s="282"/>
      <c r="AI35" s="280"/>
      <c r="AJ35" s="282"/>
      <c r="AK35" s="124"/>
      <c r="AL35" s="125"/>
      <c r="AM35" s="126"/>
      <c r="AN35" s="127"/>
      <c r="AO35" s="127"/>
      <c r="AP35" s="127"/>
      <c r="AQ35" s="115" t="str">
        <f t="shared" si="5"/>
        <v/>
      </c>
      <c r="AR35" s="115">
        <f t="shared" si="9"/>
        <v>1</v>
      </c>
      <c r="AS35" s="115" t="str">
        <f t="shared" ref="AS35:AS66" si="12">IF(AQ35="","",COUNTIF($AR:$AR,AQ35))</f>
        <v/>
      </c>
      <c r="AT35" s="116" t="str">
        <f ca="1">IF(AS35="","",MIN(OFFSET(C35,0,0):OFFSET(C35,AS35-1,0)))</f>
        <v/>
      </c>
      <c r="AU35" s="116" t="str">
        <f ca="1">IF(AS35="","",MIN(OFFSET(D35,0,0):OFFSET(D35,AS35-1,0)))</f>
        <v/>
      </c>
      <c r="AV35" s="116" t="str">
        <f ca="1">IF(AS35="","",MAX(OFFSET(C35,0,0):OFFSET(C35,AS35-1,0)))</f>
        <v/>
      </c>
      <c r="AW35" s="116" t="str">
        <f ca="1">IF(AS35="","",MAX(OFFSET(D35,0,0):OFFSET(D35,AS35-1,0)))</f>
        <v/>
      </c>
      <c r="AX35" s="116">
        <f t="shared" ca="1" si="7"/>
        <v>0</v>
      </c>
      <c r="AY35" s="117">
        <f t="shared" ca="1" si="8"/>
        <v>0</v>
      </c>
      <c r="AZ35" s="233" t="str">
        <f>IFERROR(IF(#REF!="",R35*'Unit Rates'!$D$17/100,#REF!),"")</f>
        <v/>
      </c>
    </row>
    <row r="36" spans="1:52" ht="15.6" x14ac:dyDescent="0.3">
      <c r="A36" s="327"/>
      <c r="B36" s="329"/>
      <c r="C36" s="328">
        <v>103.27</v>
      </c>
      <c r="D36" s="330">
        <v>103.69</v>
      </c>
      <c r="E36" s="110">
        <f t="shared" si="0"/>
        <v>420.00000000000171</v>
      </c>
      <c r="F36" s="121"/>
      <c r="G36" s="121"/>
      <c r="H36" s="122">
        <f t="shared" si="1"/>
        <v>0</v>
      </c>
      <c r="I36" s="123" t="s">
        <v>459</v>
      </c>
      <c r="J36" s="111" t="s">
        <v>92</v>
      </c>
      <c r="K36" s="112" t="s">
        <v>103</v>
      </c>
      <c r="L36" s="113" t="str">
        <f>VLOOKUP('Damage Pickup'!$J36&amp;'Damage Pickup'!$K36,Code!$I$2:$M$51,4,0)</f>
        <v>Drain Silt/Debris Removal - Minor</v>
      </c>
      <c r="M36" s="331" t="s">
        <v>499</v>
      </c>
      <c r="N36" s="332">
        <v>62</v>
      </c>
      <c r="O36" s="359" t="s">
        <v>577</v>
      </c>
      <c r="P36" s="360"/>
      <c r="Q36" s="114">
        <f>VLOOKUP(J36&amp;K36,Code!$I$2:$M$51,5,0)</f>
        <v>2.2200000000000002</v>
      </c>
      <c r="R36" s="262">
        <f t="shared" si="2"/>
        <v>932.40000000000384</v>
      </c>
      <c r="S36" s="333">
        <f t="shared" si="10"/>
        <v>0</v>
      </c>
      <c r="T36" s="264">
        <f>IFERROR(R36*'Unit Rates'!$D$17/100,"")</f>
        <v>279.72000000000116</v>
      </c>
      <c r="U36" s="260">
        <f t="shared" si="11"/>
        <v>0</v>
      </c>
      <c r="V36" s="284"/>
      <c r="W36" s="280" t="s">
        <v>385</v>
      </c>
      <c r="X36" s="281" t="s">
        <v>371</v>
      </c>
      <c r="Y36" s="281"/>
      <c r="Z36" s="280"/>
      <c r="AA36" s="281"/>
      <c r="AB36" s="281"/>
      <c r="AC36" s="282"/>
      <c r="AD36" s="281"/>
      <c r="AE36" s="281"/>
      <c r="AF36" s="281"/>
      <c r="AG36" s="280"/>
      <c r="AH36" s="282"/>
      <c r="AI36" s="280"/>
      <c r="AJ36" s="282"/>
      <c r="AK36" s="124"/>
      <c r="AL36" s="125"/>
      <c r="AM36" s="126"/>
      <c r="AN36" s="127"/>
      <c r="AO36" s="127"/>
      <c r="AP36" s="127"/>
      <c r="AQ36" s="115" t="str">
        <f t="shared" si="5"/>
        <v/>
      </c>
      <c r="AR36" s="115" t="e">
        <f>IF(C36="",0,IF(AQ36="",#REF!,AQ36))</f>
        <v>#REF!</v>
      </c>
      <c r="AS36" s="115" t="str">
        <f t="shared" si="12"/>
        <v/>
      </c>
      <c r="AT36" s="116" t="str">
        <f ca="1">IF(AS36="","",MIN(OFFSET(C36,0,0):OFFSET(C36,AS36-1,0)))</f>
        <v/>
      </c>
      <c r="AU36" s="116" t="str">
        <f ca="1">IF(AS36="","",MIN(OFFSET(D36,0,0):OFFSET(D36,AS36-1,0)))</f>
        <v/>
      </c>
      <c r="AV36" s="116" t="str">
        <f ca="1">IF(AS36="","",MAX(OFFSET(C36,0,0):OFFSET(C36,AS36-1,0)))</f>
        <v/>
      </c>
      <c r="AW36" s="116" t="str">
        <f ca="1">IF(AS36="","",MAX(OFFSET(D36,0,0):OFFSET(D36,AS36-1,0)))</f>
        <v/>
      </c>
      <c r="AX36" s="116">
        <f t="shared" ca="1" si="7"/>
        <v>0</v>
      </c>
      <c r="AY36" s="117">
        <f t="shared" ca="1" si="8"/>
        <v>0</v>
      </c>
      <c r="AZ36" s="233" t="str">
        <f>IFERROR(IF(#REF!="",R36*'Unit Rates'!$D$17/100,#REF!),"")</f>
        <v/>
      </c>
    </row>
    <row r="37" spans="1:52" ht="15.6" x14ac:dyDescent="0.3">
      <c r="A37" s="327"/>
      <c r="B37" s="329"/>
      <c r="C37" s="328">
        <v>104.27</v>
      </c>
      <c r="D37" s="330">
        <v>104.41</v>
      </c>
      <c r="E37" s="110">
        <f t="shared" si="0"/>
        <v>140.00000000000057</v>
      </c>
      <c r="F37" s="121"/>
      <c r="G37" s="121"/>
      <c r="H37" s="122">
        <f t="shared" si="1"/>
        <v>0</v>
      </c>
      <c r="I37" s="123" t="s">
        <v>459</v>
      </c>
      <c r="J37" s="111" t="s">
        <v>92</v>
      </c>
      <c r="K37" s="112" t="s">
        <v>103</v>
      </c>
      <c r="L37" s="113" t="str">
        <f>VLOOKUP('Damage Pickup'!$J37&amp;'Damage Pickup'!$K37,Code!$I$2:$M$51,4,0)</f>
        <v>Drain Silt/Debris Removal - Minor</v>
      </c>
      <c r="M37" s="331" t="s">
        <v>500</v>
      </c>
      <c r="N37" s="332">
        <v>63</v>
      </c>
      <c r="O37" s="359" t="s">
        <v>578</v>
      </c>
      <c r="P37" s="360"/>
      <c r="Q37" s="114">
        <f>VLOOKUP(J37&amp;K37,Code!$I$2:$M$51,5,0)</f>
        <v>2.2200000000000002</v>
      </c>
      <c r="R37" s="262">
        <f t="shared" si="2"/>
        <v>310.80000000000126</v>
      </c>
      <c r="S37" s="333">
        <f t="shared" si="10"/>
        <v>0</v>
      </c>
      <c r="T37" s="264">
        <f>IFERROR(R37*'Unit Rates'!$D$17/100,"")</f>
        <v>93.240000000000379</v>
      </c>
      <c r="U37" s="260">
        <f t="shared" si="11"/>
        <v>0</v>
      </c>
      <c r="V37" s="284"/>
      <c r="W37" s="280" t="s">
        <v>385</v>
      </c>
      <c r="X37" s="281" t="s">
        <v>371</v>
      </c>
      <c r="Y37" s="281"/>
      <c r="Z37" s="280"/>
      <c r="AA37" s="281"/>
      <c r="AB37" s="281"/>
      <c r="AC37" s="282"/>
      <c r="AD37" s="281"/>
      <c r="AE37" s="281"/>
      <c r="AF37" s="281"/>
      <c r="AG37" s="280"/>
      <c r="AH37" s="282"/>
      <c r="AI37" s="280"/>
      <c r="AJ37" s="282"/>
      <c r="AK37" s="124"/>
      <c r="AL37" s="125"/>
      <c r="AM37" s="126"/>
      <c r="AN37" s="127"/>
      <c r="AO37" s="127"/>
      <c r="AP37" s="127"/>
      <c r="AQ37" s="115" t="str">
        <f t="shared" si="5"/>
        <v/>
      </c>
      <c r="AR37" s="115" t="e">
        <f t="shared" si="9"/>
        <v>#REF!</v>
      </c>
      <c r="AS37" s="115" t="str">
        <f t="shared" si="12"/>
        <v/>
      </c>
      <c r="AT37" s="116" t="str">
        <f ca="1">IF(AS37="","",MIN(OFFSET(C37,0,0):OFFSET(C37,AS37-1,0)))</f>
        <v/>
      </c>
      <c r="AU37" s="116" t="str">
        <f ca="1">IF(AS37="","",MIN(OFFSET(D37,0,0):OFFSET(D37,AS37-1,0)))</f>
        <v/>
      </c>
      <c r="AV37" s="116" t="str">
        <f ca="1">IF(AS37="","",MAX(OFFSET(C37,0,0):OFFSET(C37,AS37-1,0)))</f>
        <v/>
      </c>
      <c r="AW37" s="116" t="str">
        <f ca="1">IF(AS37="","",MAX(OFFSET(D37,0,0):OFFSET(D37,AS37-1,0)))</f>
        <v/>
      </c>
      <c r="AX37" s="116">
        <f t="shared" ca="1" si="7"/>
        <v>0</v>
      </c>
      <c r="AY37" s="117">
        <f t="shared" ca="1" si="8"/>
        <v>0</v>
      </c>
      <c r="AZ37" s="233" t="str">
        <f>IFERROR(IF(#REF!="",R37*'Unit Rates'!$D$17/100,#REF!),"")</f>
        <v/>
      </c>
    </row>
    <row r="38" spans="1:52" ht="15.6" x14ac:dyDescent="0.3">
      <c r="A38" s="327"/>
      <c r="B38" s="329"/>
      <c r="C38" s="328">
        <v>104.59</v>
      </c>
      <c r="D38" s="330">
        <v>105.41</v>
      </c>
      <c r="E38" s="110">
        <f t="shared" si="0"/>
        <v>819.99999999999318</v>
      </c>
      <c r="F38" s="121"/>
      <c r="G38" s="121"/>
      <c r="H38" s="122">
        <f t="shared" si="1"/>
        <v>0</v>
      </c>
      <c r="I38" s="123" t="s">
        <v>459</v>
      </c>
      <c r="J38" s="111" t="s">
        <v>92</v>
      </c>
      <c r="K38" s="112" t="s">
        <v>103</v>
      </c>
      <c r="L38" s="113" t="str">
        <f>VLOOKUP('Damage Pickup'!$J38&amp;'Damage Pickup'!$K38,Code!$I$2:$M$51,4,0)</f>
        <v>Drain Silt/Debris Removal - Minor</v>
      </c>
      <c r="M38" s="331" t="s">
        <v>1014</v>
      </c>
      <c r="N38" s="332">
        <v>64</v>
      </c>
      <c r="O38" s="359" t="s">
        <v>579</v>
      </c>
      <c r="P38" s="360"/>
      <c r="Q38" s="114">
        <f>VLOOKUP(J38&amp;K38,Code!$I$2:$M$51,5,0)</f>
        <v>2.2200000000000002</v>
      </c>
      <c r="R38" s="262">
        <f t="shared" si="2"/>
        <v>1820.3999999999851</v>
      </c>
      <c r="S38" s="333">
        <f t="shared" si="10"/>
        <v>0</v>
      </c>
      <c r="T38" s="264">
        <f>IFERROR(R38*'Unit Rates'!$D$17/100,"")</f>
        <v>546.11999999999546</v>
      </c>
      <c r="U38" s="260">
        <f t="shared" si="11"/>
        <v>0</v>
      </c>
      <c r="V38" s="284"/>
      <c r="W38" s="280" t="s">
        <v>385</v>
      </c>
      <c r="X38" s="281" t="s">
        <v>371</v>
      </c>
      <c r="Y38" s="281"/>
      <c r="Z38" s="280"/>
      <c r="AA38" s="281"/>
      <c r="AB38" s="281"/>
      <c r="AC38" s="282"/>
      <c r="AD38" s="281"/>
      <c r="AE38" s="281"/>
      <c r="AF38" s="281"/>
      <c r="AG38" s="280"/>
      <c r="AH38" s="282"/>
      <c r="AI38" s="280"/>
      <c r="AJ38" s="282"/>
      <c r="AK38" s="124"/>
      <c r="AL38" s="125"/>
      <c r="AM38" s="126"/>
      <c r="AN38" s="127"/>
      <c r="AO38" s="127"/>
      <c r="AP38" s="127"/>
      <c r="AQ38" s="115" t="str">
        <f t="shared" si="5"/>
        <v/>
      </c>
      <c r="AR38" s="115" t="e">
        <f t="shared" si="9"/>
        <v>#REF!</v>
      </c>
      <c r="AS38" s="115" t="str">
        <f t="shared" si="12"/>
        <v/>
      </c>
      <c r="AT38" s="116" t="str">
        <f ca="1">IF(AS38="","",MIN(OFFSET(C38,0,0):OFFSET(C38,AS38-1,0)))</f>
        <v/>
      </c>
      <c r="AU38" s="116" t="str">
        <f ca="1">IF(AS38="","",MIN(OFFSET(D38,0,0):OFFSET(D38,AS38-1,0)))</f>
        <v/>
      </c>
      <c r="AV38" s="116" t="str">
        <f ca="1">IF(AS38="","",MAX(OFFSET(C38,0,0):OFFSET(C38,AS38-1,0)))</f>
        <v/>
      </c>
      <c r="AW38" s="116" t="str">
        <f ca="1">IF(AS38="","",MAX(OFFSET(D38,0,0):OFFSET(D38,AS38-1,0)))</f>
        <v/>
      </c>
      <c r="AX38" s="116">
        <f t="shared" ca="1" si="7"/>
        <v>0</v>
      </c>
      <c r="AY38" s="117">
        <f t="shared" ca="1" si="8"/>
        <v>0</v>
      </c>
      <c r="AZ38" s="233" t="str">
        <f>IFERROR(IF(#REF!="",R38*'Unit Rates'!$D$17/100,#REF!),"")</f>
        <v/>
      </c>
    </row>
    <row r="39" spans="1:52" ht="15.6" x14ac:dyDescent="0.3">
      <c r="A39" s="327"/>
      <c r="B39" s="329"/>
      <c r="C39" s="328">
        <v>105.88</v>
      </c>
      <c r="D39" s="330">
        <v>107.14</v>
      </c>
      <c r="E39" s="110">
        <f t="shared" si="0"/>
        <v>1260.000000000005</v>
      </c>
      <c r="F39" s="121"/>
      <c r="G39" s="121"/>
      <c r="H39" s="122">
        <f t="shared" si="1"/>
        <v>0</v>
      </c>
      <c r="I39" s="123" t="s">
        <v>459</v>
      </c>
      <c r="J39" s="111" t="s">
        <v>92</v>
      </c>
      <c r="K39" s="112" t="s">
        <v>103</v>
      </c>
      <c r="L39" s="113" t="str">
        <f>VLOOKUP('Damage Pickup'!$J39&amp;'Damage Pickup'!$K39,Code!$I$2:$M$51,4,0)</f>
        <v>Drain Silt/Debris Removal - Minor</v>
      </c>
      <c r="M39" s="331" t="s">
        <v>501</v>
      </c>
      <c r="N39" s="332" t="s">
        <v>1015</v>
      </c>
      <c r="O39" s="359" t="s">
        <v>579</v>
      </c>
      <c r="P39" s="360"/>
      <c r="Q39" s="114">
        <f>VLOOKUP(J39&amp;K39,Code!$I$2:$M$51,5,0)</f>
        <v>2.2200000000000002</v>
      </c>
      <c r="R39" s="262">
        <f t="shared" si="2"/>
        <v>2797.2000000000112</v>
      </c>
      <c r="S39" s="333">
        <f t="shared" si="10"/>
        <v>0</v>
      </c>
      <c r="T39" s="264">
        <f>IFERROR(R39*'Unit Rates'!$D$17/100,"")</f>
        <v>839.16000000000338</v>
      </c>
      <c r="U39" s="260">
        <f t="shared" si="11"/>
        <v>0</v>
      </c>
      <c r="V39" s="284"/>
      <c r="W39" s="280" t="s">
        <v>385</v>
      </c>
      <c r="X39" s="281" t="s">
        <v>371</v>
      </c>
      <c r="Y39" s="281"/>
      <c r="Z39" s="280"/>
      <c r="AA39" s="281"/>
      <c r="AB39" s="281"/>
      <c r="AC39" s="282"/>
      <c r="AD39" s="281"/>
      <c r="AE39" s="281"/>
      <c r="AF39" s="281"/>
      <c r="AG39" s="280"/>
      <c r="AH39" s="282"/>
      <c r="AI39" s="280"/>
      <c r="AJ39" s="282"/>
      <c r="AK39" s="124"/>
      <c r="AL39" s="125"/>
      <c r="AM39" s="126"/>
      <c r="AN39" s="127"/>
      <c r="AO39" s="127"/>
      <c r="AP39" s="127"/>
      <c r="AQ39" s="115" t="str">
        <f t="shared" si="5"/>
        <v/>
      </c>
      <c r="AR39" s="115" t="e">
        <f t="shared" si="9"/>
        <v>#REF!</v>
      </c>
      <c r="AS39" s="115" t="str">
        <f t="shared" si="12"/>
        <v/>
      </c>
      <c r="AT39" s="116" t="str">
        <f ca="1">IF(AS39="","",MIN(OFFSET(C39,0,0):OFFSET(C39,AS39-1,0)))</f>
        <v/>
      </c>
      <c r="AU39" s="116" t="str">
        <f ca="1">IF(AS39="","",MIN(OFFSET(D39,0,0):OFFSET(D39,AS39-1,0)))</f>
        <v/>
      </c>
      <c r="AV39" s="116" t="str">
        <f ca="1">IF(AS39="","",MAX(OFFSET(C39,0,0):OFFSET(C39,AS39-1,0)))</f>
        <v/>
      </c>
      <c r="AW39" s="116" t="str">
        <f ca="1">IF(AS39="","",MAX(OFFSET(D39,0,0):OFFSET(D39,AS39-1,0)))</f>
        <v/>
      </c>
      <c r="AX39" s="116">
        <f t="shared" ca="1" si="7"/>
        <v>0</v>
      </c>
      <c r="AY39" s="117">
        <f t="shared" ca="1" si="8"/>
        <v>0</v>
      </c>
      <c r="AZ39" s="233" t="str">
        <f>IFERROR(IF(#REF!="",R39*'Unit Rates'!$D$17/100,#REF!),"")</f>
        <v/>
      </c>
    </row>
    <row r="40" spans="1:52" ht="15.6" x14ac:dyDescent="0.3">
      <c r="A40" s="327"/>
      <c r="B40" s="329"/>
      <c r="C40" s="328">
        <v>107.8</v>
      </c>
      <c r="D40" s="330">
        <v>108.8</v>
      </c>
      <c r="E40" s="110">
        <f t="shared" si="0"/>
        <v>1000</v>
      </c>
      <c r="F40" s="121"/>
      <c r="G40" s="121"/>
      <c r="H40" s="122">
        <f t="shared" si="1"/>
        <v>0</v>
      </c>
      <c r="I40" s="123" t="s">
        <v>459</v>
      </c>
      <c r="J40" s="111" t="s">
        <v>92</v>
      </c>
      <c r="K40" s="112" t="s">
        <v>103</v>
      </c>
      <c r="L40" s="113" t="str">
        <f>VLOOKUP('Damage Pickup'!$J40&amp;'Damage Pickup'!$K40,Code!$I$2:$M$51,4,0)</f>
        <v>Drain Silt/Debris Removal - Minor</v>
      </c>
      <c r="M40" s="331" t="s">
        <v>502</v>
      </c>
      <c r="N40" s="332" t="s">
        <v>1016</v>
      </c>
      <c r="O40" s="359" t="s">
        <v>579</v>
      </c>
      <c r="P40" s="360"/>
      <c r="Q40" s="114">
        <f>VLOOKUP(J40&amp;K40,Code!$I$2:$M$51,5,0)</f>
        <v>2.2200000000000002</v>
      </c>
      <c r="R40" s="262">
        <f t="shared" si="2"/>
        <v>2220</v>
      </c>
      <c r="S40" s="333">
        <f t="shared" si="10"/>
        <v>0</v>
      </c>
      <c r="T40" s="264">
        <f>IFERROR(R40*'Unit Rates'!$D$17/100,"")</f>
        <v>666</v>
      </c>
      <c r="U40" s="260">
        <f t="shared" si="11"/>
        <v>0</v>
      </c>
      <c r="V40" s="284"/>
      <c r="W40" s="280" t="s">
        <v>385</v>
      </c>
      <c r="X40" s="281" t="s">
        <v>371</v>
      </c>
      <c r="Y40" s="281"/>
      <c r="Z40" s="280"/>
      <c r="AA40" s="281"/>
      <c r="AB40" s="281"/>
      <c r="AC40" s="282"/>
      <c r="AD40" s="281"/>
      <c r="AE40" s="281"/>
      <c r="AF40" s="281"/>
      <c r="AG40" s="280"/>
      <c r="AH40" s="282"/>
      <c r="AI40" s="280"/>
      <c r="AJ40" s="282"/>
      <c r="AK40" s="124"/>
      <c r="AL40" s="125"/>
      <c r="AM40" s="126"/>
      <c r="AN40" s="127"/>
      <c r="AO40" s="127"/>
      <c r="AP40" s="127"/>
      <c r="AQ40" s="115" t="str">
        <f t="shared" si="5"/>
        <v/>
      </c>
      <c r="AR40" s="115" t="e">
        <f t="shared" si="9"/>
        <v>#REF!</v>
      </c>
      <c r="AS40" s="115" t="str">
        <f t="shared" si="12"/>
        <v/>
      </c>
      <c r="AT40" s="116" t="str">
        <f ca="1">IF(AS40="","",MIN(OFFSET(C40,0,0):OFFSET(C40,AS40-1,0)))</f>
        <v/>
      </c>
      <c r="AU40" s="116" t="str">
        <f ca="1">IF(AS40="","",MIN(OFFSET(D40,0,0):OFFSET(D40,AS40-1,0)))</f>
        <v/>
      </c>
      <c r="AV40" s="116" t="str">
        <f ca="1">IF(AS40="","",MAX(OFFSET(C40,0,0):OFFSET(C40,AS40-1,0)))</f>
        <v/>
      </c>
      <c r="AW40" s="116" t="str">
        <f ca="1">IF(AS40="","",MAX(OFFSET(D40,0,0):OFFSET(D40,AS40-1,0)))</f>
        <v/>
      </c>
      <c r="AX40" s="116">
        <f t="shared" ca="1" si="7"/>
        <v>0</v>
      </c>
      <c r="AY40" s="117">
        <f t="shared" ca="1" si="8"/>
        <v>0</v>
      </c>
      <c r="AZ40" s="233" t="str">
        <f>IFERROR(IF(#REF!="",R40*'Unit Rates'!$D$17/100,#REF!),"")</f>
        <v/>
      </c>
    </row>
    <row r="41" spans="1:52" ht="15.6" x14ac:dyDescent="0.3">
      <c r="A41" s="327"/>
      <c r="B41" s="329"/>
      <c r="C41" s="328">
        <v>109.33</v>
      </c>
      <c r="D41" s="330">
        <v>109.66</v>
      </c>
      <c r="E41" s="110">
        <f t="shared" si="0"/>
        <v>329.99999999999829</v>
      </c>
      <c r="F41" s="121"/>
      <c r="G41" s="121"/>
      <c r="H41" s="122">
        <f t="shared" si="1"/>
        <v>0</v>
      </c>
      <c r="I41" s="123" t="s">
        <v>59</v>
      </c>
      <c r="J41" s="111" t="s">
        <v>95</v>
      </c>
      <c r="K41" s="112" t="s">
        <v>103</v>
      </c>
      <c r="L41" s="113" t="str">
        <f>VLOOKUP('Damage Pickup'!$J41&amp;'Damage Pickup'!$K41,Code!$I$2:$M$51,4,0)</f>
        <v>Heavy Grade</v>
      </c>
      <c r="M41" s="331" t="s">
        <v>503</v>
      </c>
      <c r="N41" s="332">
        <v>70</v>
      </c>
      <c r="O41" s="338" t="s">
        <v>582</v>
      </c>
      <c r="P41" s="109"/>
      <c r="Q41" s="114">
        <f>VLOOKUP(J41&amp;K41,Code!$I$2:$M$51,5,0)</f>
        <v>19.755208333333329</v>
      </c>
      <c r="R41" s="262">
        <f t="shared" si="2"/>
        <v>6519.2187499999645</v>
      </c>
      <c r="S41" s="333">
        <f t="shared" si="10"/>
        <v>0</v>
      </c>
      <c r="T41" s="264">
        <f>IFERROR(R41*'Unit Rates'!$D$17/100,"")</f>
        <v>1955.7656249999893</v>
      </c>
      <c r="U41" s="260">
        <f t="shared" si="11"/>
        <v>0</v>
      </c>
      <c r="V41" s="284"/>
      <c r="W41" s="280" t="s">
        <v>385</v>
      </c>
      <c r="X41" s="281" t="s">
        <v>371</v>
      </c>
      <c r="Y41" s="281"/>
      <c r="Z41" s="280"/>
      <c r="AA41" s="281"/>
      <c r="AB41" s="281"/>
      <c r="AC41" s="282"/>
      <c r="AD41" s="281"/>
      <c r="AE41" s="281"/>
      <c r="AF41" s="281"/>
      <c r="AG41" s="280"/>
      <c r="AH41" s="282"/>
      <c r="AI41" s="280"/>
      <c r="AJ41" s="282"/>
      <c r="AK41" s="124"/>
      <c r="AL41" s="125"/>
      <c r="AM41" s="126"/>
      <c r="AN41" s="127"/>
      <c r="AO41" s="127"/>
      <c r="AP41" s="127"/>
      <c r="AQ41" s="115" t="str">
        <f t="shared" si="5"/>
        <v/>
      </c>
      <c r="AR41" s="115" t="e">
        <f t="shared" si="9"/>
        <v>#REF!</v>
      </c>
      <c r="AS41" s="115" t="str">
        <f t="shared" si="12"/>
        <v/>
      </c>
      <c r="AT41" s="116" t="str">
        <f ca="1">IF(AS41="","",MIN(OFFSET(C41,0,0):OFFSET(C41,AS41-1,0)))</f>
        <v/>
      </c>
      <c r="AU41" s="116" t="str">
        <f ca="1">IF(AS41="","",MIN(OFFSET(D41,0,0):OFFSET(D41,AS41-1,0)))</f>
        <v/>
      </c>
      <c r="AV41" s="116" t="str">
        <f ca="1">IF(AS41="","",MAX(OFFSET(C41,0,0):OFFSET(C41,AS41-1,0)))</f>
        <v/>
      </c>
      <c r="AW41" s="116" t="str">
        <f ca="1">IF(AS41="","",MAX(OFFSET(D41,0,0):OFFSET(D41,AS41-1,0)))</f>
        <v/>
      </c>
      <c r="AX41" s="116">
        <f t="shared" ca="1" si="7"/>
        <v>0</v>
      </c>
      <c r="AY41" s="117">
        <f t="shared" ca="1" si="8"/>
        <v>0</v>
      </c>
      <c r="AZ41" s="233" t="str">
        <f>IFERROR(IF(#REF!="",R41*'Unit Rates'!$D$17/100,#REF!),"")</f>
        <v/>
      </c>
    </row>
    <row r="42" spans="1:52" ht="15.6" x14ac:dyDescent="0.3">
      <c r="A42" s="327"/>
      <c r="B42" s="329"/>
      <c r="C42" s="328">
        <v>111.98</v>
      </c>
      <c r="D42" s="330">
        <v>112.56</v>
      </c>
      <c r="E42" s="110">
        <f t="shared" si="0"/>
        <v>579.99999999999829</v>
      </c>
      <c r="F42" s="121"/>
      <c r="G42" s="121"/>
      <c r="H42" s="122">
        <f t="shared" si="1"/>
        <v>0</v>
      </c>
      <c r="I42" s="123" t="s">
        <v>59</v>
      </c>
      <c r="J42" s="111" t="s">
        <v>92</v>
      </c>
      <c r="K42" s="112" t="s">
        <v>103</v>
      </c>
      <c r="L42" s="113" t="str">
        <f>VLOOKUP('Damage Pickup'!$J42&amp;'Damage Pickup'!$K42,Code!$I$2:$M$51,4,0)</f>
        <v>Drain Silt/Debris Removal - Minor</v>
      </c>
      <c r="M42" s="331" t="s">
        <v>504</v>
      </c>
      <c r="N42" s="332">
        <v>71</v>
      </c>
      <c r="O42" s="338" t="s">
        <v>1064</v>
      </c>
      <c r="P42" s="109"/>
      <c r="Q42" s="114">
        <f>VLOOKUP(J42&amp;K42,Code!$I$2:$M$51,5,0)</f>
        <v>2.2200000000000002</v>
      </c>
      <c r="R42" s="262">
        <f t="shared" si="2"/>
        <v>1287.5999999999963</v>
      </c>
      <c r="S42" s="333">
        <f t="shared" si="10"/>
        <v>0</v>
      </c>
      <c r="T42" s="264">
        <f>IFERROR(R42*'Unit Rates'!$D$17/100,"")</f>
        <v>386.27999999999889</v>
      </c>
      <c r="U42" s="260">
        <f t="shared" si="11"/>
        <v>0</v>
      </c>
      <c r="V42" s="284"/>
      <c r="W42" s="280" t="s">
        <v>385</v>
      </c>
      <c r="X42" s="281" t="s">
        <v>371</v>
      </c>
      <c r="Y42" s="281"/>
      <c r="Z42" s="280"/>
      <c r="AA42" s="281"/>
      <c r="AB42" s="281"/>
      <c r="AC42" s="282"/>
      <c r="AD42" s="281"/>
      <c r="AE42" s="281"/>
      <c r="AF42" s="281"/>
      <c r="AG42" s="280"/>
      <c r="AH42" s="282"/>
      <c r="AI42" s="280"/>
      <c r="AJ42" s="282"/>
      <c r="AK42" s="124"/>
      <c r="AL42" s="125"/>
      <c r="AM42" s="126"/>
      <c r="AN42" s="127"/>
      <c r="AO42" s="127"/>
      <c r="AP42" s="127"/>
      <c r="AQ42" s="115" t="str">
        <f t="shared" si="5"/>
        <v/>
      </c>
      <c r="AR42" s="115" t="e">
        <f t="shared" si="9"/>
        <v>#REF!</v>
      </c>
      <c r="AS42" s="115" t="str">
        <f t="shared" si="12"/>
        <v/>
      </c>
      <c r="AT42" s="116" t="str">
        <f ca="1">IF(AS42="","",MIN(OFFSET(C42,0,0):OFFSET(C42,AS42-1,0)))</f>
        <v/>
      </c>
      <c r="AU42" s="116" t="str">
        <f ca="1">IF(AS42="","",MIN(OFFSET(D42,0,0):OFFSET(D42,AS42-1,0)))</f>
        <v/>
      </c>
      <c r="AV42" s="116" t="str">
        <f ca="1">IF(AS42="","",MAX(OFFSET(C42,0,0):OFFSET(C42,AS42-1,0)))</f>
        <v/>
      </c>
      <c r="AW42" s="116" t="str">
        <f ca="1">IF(AS42="","",MAX(OFFSET(D42,0,0):OFFSET(D42,AS42-1,0)))</f>
        <v/>
      </c>
      <c r="AX42" s="116">
        <f t="shared" ca="1" si="7"/>
        <v>0</v>
      </c>
      <c r="AY42" s="117">
        <f t="shared" ca="1" si="8"/>
        <v>0</v>
      </c>
      <c r="AZ42" s="233" t="str">
        <f>IFERROR(IF(#REF!="",R42*'Unit Rates'!$D$17/100,#REF!),"")</f>
        <v/>
      </c>
    </row>
    <row r="43" spans="1:52" ht="15.6" x14ac:dyDescent="0.3">
      <c r="A43" s="327"/>
      <c r="B43" s="329"/>
      <c r="C43" s="328">
        <v>113.24</v>
      </c>
      <c r="D43" s="330">
        <v>113.41</v>
      </c>
      <c r="E43" s="110">
        <f t="shared" si="0"/>
        <v>170.00000000000171</v>
      </c>
      <c r="F43" s="121"/>
      <c r="G43" s="121"/>
      <c r="H43" s="122">
        <f t="shared" si="1"/>
        <v>0</v>
      </c>
      <c r="I43" s="123" t="s">
        <v>57</v>
      </c>
      <c r="J43" s="111" t="s">
        <v>92</v>
      </c>
      <c r="K43" s="112" t="s">
        <v>103</v>
      </c>
      <c r="L43" s="113" t="str">
        <f>VLOOKUP('Damage Pickup'!$J43&amp;'Damage Pickup'!$K43,Code!$I$2:$M$51,4,0)</f>
        <v>Drain Silt/Debris Removal - Minor</v>
      </c>
      <c r="M43" s="331" t="s">
        <v>1062</v>
      </c>
      <c r="N43" s="332" t="s">
        <v>1063</v>
      </c>
      <c r="O43" s="338" t="s">
        <v>1064</v>
      </c>
      <c r="P43" s="109"/>
      <c r="Q43" s="114">
        <f>VLOOKUP(J43&amp;K43,Code!$I$2:$M$51,5,0)</f>
        <v>2.2200000000000002</v>
      </c>
      <c r="R43" s="262">
        <f t="shared" si="2"/>
        <v>377.40000000000384</v>
      </c>
      <c r="S43" s="333">
        <f t="shared" si="10"/>
        <v>0</v>
      </c>
      <c r="T43" s="264">
        <f>IFERROR(R43*'Unit Rates'!$D$17/100,"")</f>
        <v>113.22000000000115</v>
      </c>
      <c r="U43" s="260">
        <f t="shared" si="11"/>
        <v>0</v>
      </c>
      <c r="V43" s="284"/>
      <c r="W43" s="280" t="s">
        <v>385</v>
      </c>
      <c r="X43" s="281" t="s">
        <v>371</v>
      </c>
      <c r="Y43" s="281"/>
      <c r="Z43" s="280"/>
      <c r="AA43" s="281"/>
      <c r="AB43" s="281"/>
      <c r="AC43" s="282"/>
      <c r="AD43" s="281"/>
      <c r="AE43" s="281"/>
      <c r="AF43" s="281"/>
      <c r="AG43" s="280"/>
      <c r="AH43" s="282"/>
      <c r="AI43" s="280"/>
      <c r="AJ43" s="282"/>
      <c r="AK43" s="124"/>
      <c r="AL43" s="125"/>
      <c r="AM43" s="126"/>
      <c r="AN43" s="127"/>
      <c r="AO43" s="127"/>
      <c r="AP43" s="127"/>
      <c r="AQ43" s="115" t="str">
        <f t="shared" si="5"/>
        <v/>
      </c>
      <c r="AR43" s="115" t="e">
        <f t="shared" si="9"/>
        <v>#REF!</v>
      </c>
      <c r="AS43" s="115" t="str">
        <f t="shared" si="12"/>
        <v/>
      </c>
      <c r="AT43" s="116" t="str">
        <f ca="1">IF(AS43="","",MIN(OFFSET(C43,0,0):OFFSET(C43,AS43-1,0)))</f>
        <v/>
      </c>
      <c r="AU43" s="116" t="str">
        <f ca="1">IF(AS43="","",MIN(OFFSET(D43,0,0):OFFSET(D43,AS43-1,0)))</f>
        <v/>
      </c>
      <c r="AV43" s="116" t="str">
        <f ca="1">IF(AS43="","",MAX(OFFSET(C43,0,0):OFFSET(C43,AS43-1,0)))</f>
        <v/>
      </c>
      <c r="AW43" s="116" t="str">
        <f ca="1">IF(AS43="","",MAX(OFFSET(D43,0,0):OFFSET(D43,AS43-1,0)))</f>
        <v/>
      </c>
      <c r="AX43" s="116">
        <f t="shared" ca="1" si="7"/>
        <v>0</v>
      </c>
      <c r="AY43" s="117">
        <f t="shared" ca="1" si="8"/>
        <v>0</v>
      </c>
      <c r="AZ43" s="233" t="str">
        <f>IFERROR(IF(#REF!="",R43*'Unit Rates'!$D$17/100,#REF!),"")</f>
        <v/>
      </c>
    </row>
    <row r="44" spans="1:52" ht="15.6" x14ac:dyDescent="0.3">
      <c r="A44" s="327"/>
      <c r="B44" s="329"/>
      <c r="C44" s="328">
        <v>121.4</v>
      </c>
      <c r="D44" s="330">
        <v>121.56</v>
      </c>
      <c r="E44" s="110">
        <f t="shared" si="0"/>
        <v>159.99999999999659</v>
      </c>
      <c r="F44" s="121"/>
      <c r="G44" s="121"/>
      <c r="H44" s="122">
        <f t="shared" si="1"/>
        <v>0</v>
      </c>
      <c r="I44" s="123" t="s">
        <v>57</v>
      </c>
      <c r="J44" s="111" t="s">
        <v>92</v>
      </c>
      <c r="K44" s="112" t="s">
        <v>103</v>
      </c>
      <c r="L44" s="113" t="str">
        <f>VLOOKUP('Damage Pickup'!$J44&amp;'Damage Pickup'!$K44,Code!$I$2:$M$51,4,0)</f>
        <v>Drain Silt/Debris Removal - Minor</v>
      </c>
      <c r="M44" s="331" t="s">
        <v>505</v>
      </c>
      <c r="N44" s="332">
        <v>72</v>
      </c>
      <c r="O44" s="286" t="s">
        <v>587</v>
      </c>
      <c r="P44" s="109"/>
      <c r="Q44" s="114">
        <f>VLOOKUP(J44&amp;K44,Code!$I$2:$M$51,5,0)</f>
        <v>2.2200000000000002</v>
      </c>
      <c r="R44" s="262">
        <f t="shared" si="2"/>
        <v>355.19999999999249</v>
      </c>
      <c r="S44" s="333">
        <f t="shared" si="10"/>
        <v>0</v>
      </c>
      <c r="T44" s="264">
        <f>IFERROR(R44*'Unit Rates'!$D$17/100,"")</f>
        <v>106.55999999999774</v>
      </c>
      <c r="U44" s="260">
        <f t="shared" si="11"/>
        <v>0</v>
      </c>
      <c r="V44" s="284"/>
      <c r="W44" s="280" t="s">
        <v>385</v>
      </c>
      <c r="X44" s="281" t="s">
        <v>371</v>
      </c>
      <c r="Y44" s="281"/>
      <c r="Z44" s="280"/>
      <c r="AA44" s="281"/>
      <c r="AB44" s="281"/>
      <c r="AC44" s="282"/>
      <c r="AD44" s="281"/>
      <c r="AE44" s="281"/>
      <c r="AF44" s="281"/>
      <c r="AG44" s="280"/>
      <c r="AH44" s="282"/>
      <c r="AI44" s="280"/>
      <c r="AJ44" s="282"/>
      <c r="AK44" s="124"/>
      <c r="AL44" s="125"/>
      <c r="AM44" s="126"/>
      <c r="AN44" s="127"/>
      <c r="AO44" s="127"/>
      <c r="AP44" s="127"/>
      <c r="AQ44" s="115" t="str">
        <f t="shared" si="5"/>
        <v/>
      </c>
      <c r="AR44" s="115" t="e">
        <f t="shared" si="9"/>
        <v>#REF!</v>
      </c>
      <c r="AS44" s="115" t="str">
        <f t="shared" si="12"/>
        <v/>
      </c>
      <c r="AT44" s="116" t="str">
        <f ca="1">IF(AS44="","",MIN(OFFSET(C44,0,0):OFFSET(C44,AS44-1,0)))</f>
        <v/>
      </c>
      <c r="AU44" s="116" t="str">
        <f ca="1">IF(AS44="","",MIN(OFFSET(D44,0,0):OFFSET(D44,AS44-1,0)))</f>
        <v/>
      </c>
      <c r="AV44" s="116" t="str">
        <f ca="1">IF(AS44="","",MAX(OFFSET(C44,0,0):OFFSET(C44,AS44-1,0)))</f>
        <v/>
      </c>
      <c r="AW44" s="116" t="str">
        <f ca="1">IF(AS44="","",MAX(OFFSET(D44,0,0):OFFSET(D44,AS44-1,0)))</f>
        <v/>
      </c>
      <c r="AX44" s="116">
        <f t="shared" ca="1" si="7"/>
        <v>0</v>
      </c>
      <c r="AY44" s="117">
        <f t="shared" ca="1" si="8"/>
        <v>0</v>
      </c>
      <c r="AZ44" s="233" t="str">
        <f>IFERROR(IF(#REF!="",R44*'Unit Rates'!$D$17/100,#REF!),"")</f>
        <v/>
      </c>
    </row>
    <row r="45" spans="1:52" ht="15.6" x14ac:dyDescent="0.3">
      <c r="A45" s="327"/>
      <c r="B45" s="329"/>
      <c r="C45" s="328">
        <v>122.84</v>
      </c>
      <c r="D45" s="330">
        <v>124.42</v>
      </c>
      <c r="E45" s="110">
        <f t="shared" si="0"/>
        <v>1579.9999999999982</v>
      </c>
      <c r="F45" s="121"/>
      <c r="G45" s="121"/>
      <c r="H45" s="122">
        <f t="shared" si="1"/>
        <v>0</v>
      </c>
      <c r="I45" s="123" t="s">
        <v>459</v>
      </c>
      <c r="J45" s="111" t="s">
        <v>93</v>
      </c>
      <c r="K45" s="112" t="s">
        <v>103</v>
      </c>
      <c r="L45" s="113" t="str">
        <f>VLOOKUP('Damage Pickup'!$J45&amp;'Damage Pickup'!$K45,Code!$I$2:$M$51,4,0)</f>
        <v>Drain Reshape</v>
      </c>
      <c r="M45" s="331" t="s">
        <v>506</v>
      </c>
      <c r="N45" s="332" t="s">
        <v>1017</v>
      </c>
      <c r="O45" s="286" t="s">
        <v>580</v>
      </c>
      <c r="P45" s="109"/>
      <c r="Q45" s="114">
        <f>VLOOKUP(J45&amp;K45,Code!$I$2:$M$51,5,0)</f>
        <v>1.18875</v>
      </c>
      <c r="R45" s="262">
        <f t="shared" si="2"/>
        <v>1878.2249999999979</v>
      </c>
      <c r="S45" s="333">
        <f t="shared" si="10"/>
        <v>0</v>
      </c>
      <c r="T45" s="264">
        <f>IFERROR(R45*'Unit Rates'!$D$17/100,"")</f>
        <v>563.46749999999929</v>
      </c>
      <c r="U45" s="260">
        <f t="shared" si="11"/>
        <v>0</v>
      </c>
      <c r="V45" s="284"/>
      <c r="W45" s="280" t="s">
        <v>385</v>
      </c>
      <c r="X45" s="281" t="s">
        <v>371</v>
      </c>
      <c r="Y45" s="281"/>
      <c r="Z45" s="280"/>
      <c r="AA45" s="281"/>
      <c r="AB45" s="281"/>
      <c r="AC45" s="282"/>
      <c r="AD45" s="281"/>
      <c r="AE45" s="281"/>
      <c r="AF45" s="281"/>
      <c r="AG45" s="280"/>
      <c r="AH45" s="282"/>
      <c r="AI45" s="280"/>
      <c r="AJ45" s="282"/>
      <c r="AK45" s="124"/>
      <c r="AL45" s="125"/>
      <c r="AM45" s="126"/>
      <c r="AN45" s="127"/>
      <c r="AO45" s="127"/>
      <c r="AP45" s="127"/>
      <c r="AQ45" s="115" t="str">
        <f t="shared" si="5"/>
        <v/>
      </c>
      <c r="AR45" s="115" t="e">
        <f t="shared" si="9"/>
        <v>#REF!</v>
      </c>
      <c r="AS45" s="115" t="str">
        <f t="shared" si="12"/>
        <v/>
      </c>
      <c r="AT45" s="116" t="str">
        <f ca="1">IF(AS45="","",MIN(OFFSET(C45,0,0):OFFSET(C45,AS45-1,0)))</f>
        <v/>
      </c>
      <c r="AU45" s="116" t="str">
        <f ca="1">IF(AS45="","",MIN(OFFSET(D45,0,0):OFFSET(D45,AS45-1,0)))</f>
        <v/>
      </c>
      <c r="AV45" s="116" t="str">
        <f ca="1">IF(AS45="","",MAX(OFFSET(C45,0,0):OFFSET(C45,AS45-1,0)))</f>
        <v/>
      </c>
      <c r="AW45" s="116" t="str">
        <f ca="1">IF(AS45="","",MAX(OFFSET(D45,0,0):OFFSET(D45,AS45-1,0)))</f>
        <v/>
      </c>
      <c r="AX45" s="116">
        <f t="shared" ca="1" si="7"/>
        <v>0</v>
      </c>
      <c r="AY45" s="117">
        <f t="shared" ca="1" si="8"/>
        <v>0</v>
      </c>
      <c r="AZ45" s="233" t="str">
        <f>IFERROR(IF(#REF!="",R45*'Unit Rates'!$D$17/100,#REF!),"")</f>
        <v/>
      </c>
    </row>
    <row r="46" spans="1:52" ht="15.6" x14ac:dyDescent="0.3">
      <c r="A46" s="327"/>
      <c r="B46" s="329"/>
      <c r="C46" s="328">
        <v>125.14</v>
      </c>
      <c r="D46" s="330">
        <v>125.2</v>
      </c>
      <c r="E46" s="110">
        <f t="shared" si="0"/>
        <v>60.000000000002274</v>
      </c>
      <c r="F46" s="121"/>
      <c r="G46" s="121"/>
      <c r="H46" s="122">
        <f t="shared" si="1"/>
        <v>0</v>
      </c>
      <c r="I46" s="123" t="s">
        <v>459</v>
      </c>
      <c r="J46" s="111" t="s">
        <v>93</v>
      </c>
      <c r="K46" s="112" t="s">
        <v>103</v>
      </c>
      <c r="L46" s="113" t="str">
        <f>VLOOKUP('Damage Pickup'!$J46&amp;'Damage Pickup'!$K46,Code!$I$2:$M$51,4,0)</f>
        <v>Drain Reshape</v>
      </c>
      <c r="M46" s="331" t="s">
        <v>507</v>
      </c>
      <c r="N46" s="332">
        <v>78</v>
      </c>
      <c r="O46" s="286" t="s">
        <v>581</v>
      </c>
      <c r="P46" s="109"/>
      <c r="Q46" s="114">
        <f>VLOOKUP(J46&amp;K46,Code!$I$2:$M$51,5,0)</f>
        <v>1.18875</v>
      </c>
      <c r="R46" s="262">
        <f t="shared" ref="R46:R109" si="13">Q46*E46*IF(P46="",1,P46)</f>
        <v>71.325000000002703</v>
      </c>
      <c r="S46" s="333">
        <f t="shared" si="10"/>
        <v>0</v>
      </c>
      <c r="T46" s="264">
        <f>IFERROR(R46*'Unit Rates'!$D$17/100,"")</f>
        <v>21.397500000000811</v>
      </c>
      <c r="U46" s="260">
        <f t="shared" si="11"/>
        <v>0</v>
      </c>
      <c r="V46" s="284"/>
      <c r="W46" s="280" t="s">
        <v>385</v>
      </c>
      <c r="X46" s="281" t="s">
        <v>371</v>
      </c>
      <c r="Y46" s="281"/>
      <c r="Z46" s="280"/>
      <c r="AA46" s="281"/>
      <c r="AB46" s="281"/>
      <c r="AC46" s="282"/>
      <c r="AD46" s="281"/>
      <c r="AE46" s="281"/>
      <c r="AF46" s="281"/>
      <c r="AG46" s="280"/>
      <c r="AH46" s="282"/>
      <c r="AI46" s="280"/>
      <c r="AJ46" s="282"/>
      <c r="AK46" s="124"/>
      <c r="AL46" s="125"/>
      <c r="AM46" s="126"/>
      <c r="AN46" s="127"/>
      <c r="AO46" s="127"/>
      <c r="AP46" s="127"/>
      <c r="AQ46" s="115" t="str">
        <f t="shared" si="5"/>
        <v/>
      </c>
      <c r="AR46" s="115" t="e">
        <f t="shared" si="9"/>
        <v>#REF!</v>
      </c>
      <c r="AS46" s="115" t="str">
        <f t="shared" si="12"/>
        <v/>
      </c>
      <c r="AT46" s="116" t="str">
        <f ca="1">IF(AS46="","",MIN(OFFSET(C46,0,0):OFFSET(C46,AS46-1,0)))</f>
        <v/>
      </c>
      <c r="AU46" s="116" t="str">
        <f ca="1">IF(AS46="","",MIN(OFFSET(D46,0,0):OFFSET(D46,AS46-1,0)))</f>
        <v/>
      </c>
      <c r="AV46" s="116" t="str">
        <f ca="1">IF(AS46="","",MAX(OFFSET(C46,0,0):OFFSET(C46,AS46-1,0)))</f>
        <v/>
      </c>
      <c r="AW46" s="116" t="str">
        <f ca="1">IF(AS46="","",MAX(OFFSET(D46,0,0):OFFSET(D46,AS46-1,0)))</f>
        <v/>
      </c>
      <c r="AX46" s="116">
        <f t="shared" ca="1" si="7"/>
        <v>0</v>
      </c>
      <c r="AY46" s="117">
        <f t="shared" ca="1" si="8"/>
        <v>0</v>
      </c>
      <c r="AZ46" s="233" t="str">
        <f>IFERROR(IF(#REF!="",R46*'Unit Rates'!$D$17/100,#REF!),"")</f>
        <v/>
      </c>
    </row>
    <row r="47" spans="1:52" ht="15.6" x14ac:dyDescent="0.3">
      <c r="A47" s="327"/>
      <c r="B47" s="329"/>
      <c r="C47" s="328">
        <v>125.47</v>
      </c>
      <c r="D47" s="330">
        <v>125.62</v>
      </c>
      <c r="E47" s="110">
        <f t="shared" si="0"/>
        <v>150.00000000000568</v>
      </c>
      <c r="F47" s="121"/>
      <c r="G47" s="121"/>
      <c r="H47" s="122">
        <f t="shared" si="1"/>
        <v>0</v>
      </c>
      <c r="I47" s="123" t="s">
        <v>58</v>
      </c>
      <c r="J47" s="111" t="s">
        <v>93</v>
      </c>
      <c r="K47" s="112" t="s">
        <v>103</v>
      </c>
      <c r="L47" s="113" t="str">
        <f>VLOOKUP('Damage Pickup'!$J47&amp;'Damage Pickup'!$K47,Code!$I$2:$M$51,4,0)</f>
        <v>Drain Reshape</v>
      </c>
      <c r="M47" s="331" t="s">
        <v>508</v>
      </c>
      <c r="N47" s="332">
        <v>79</v>
      </c>
      <c r="O47" s="286" t="s">
        <v>581</v>
      </c>
      <c r="P47" s="109"/>
      <c r="Q47" s="114">
        <f>VLOOKUP(J47&amp;K47,Code!$I$2:$M$51,5,0)</f>
        <v>1.18875</v>
      </c>
      <c r="R47" s="262">
        <f t="shared" si="13"/>
        <v>178.31250000000676</v>
      </c>
      <c r="S47" s="333">
        <f t="shared" si="10"/>
        <v>0</v>
      </c>
      <c r="T47" s="264">
        <f>IFERROR(R47*'Unit Rates'!$D$17/100,"")</f>
        <v>53.493750000002031</v>
      </c>
      <c r="U47" s="260">
        <f t="shared" si="11"/>
        <v>0</v>
      </c>
      <c r="V47" s="284"/>
      <c r="W47" s="280" t="s">
        <v>385</v>
      </c>
      <c r="X47" s="281" t="s">
        <v>371</v>
      </c>
      <c r="Y47" s="281"/>
      <c r="Z47" s="280"/>
      <c r="AA47" s="281"/>
      <c r="AB47" s="281"/>
      <c r="AC47" s="282"/>
      <c r="AD47" s="281"/>
      <c r="AE47" s="281"/>
      <c r="AF47" s="281"/>
      <c r="AG47" s="280"/>
      <c r="AH47" s="282"/>
      <c r="AI47" s="280"/>
      <c r="AJ47" s="282"/>
      <c r="AK47" s="124"/>
      <c r="AL47" s="125"/>
      <c r="AM47" s="126"/>
      <c r="AN47" s="127"/>
      <c r="AO47" s="127"/>
      <c r="AP47" s="127"/>
      <c r="AQ47" s="115" t="str">
        <f t="shared" si="5"/>
        <v/>
      </c>
      <c r="AR47" s="115" t="e">
        <f t="shared" si="9"/>
        <v>#REF!</v>
      </c>
      <c r="AS47" s="115" t="str">
        <f t="shared" si="12"/>
        <v/>
      </c>
      <c r="AT47" s="116" t="str">
        <f ca="1">IF(AS47="","",MIN(OFFSET(C47,0,0):OFFSET(C47,AS47-1,0)))</f>
        <v/>
      </c>
      <c r="AU47" s="116" t="str">
        <f ca="1">IF(AS47="","",MIN(OFFSET(D47,0,0):OFFSET(D47,AS47-1,0)))</f>
        <v/>
      </c>
      <c r="AV47" s="116" t="str">
        <f ca="1">IF(AS47="","",MAX(OFFSET(C47,0,0):OFFSET(C47,AS47-1,0)))</f>
        <v/>
      </c>
      <c r="AW47" s="116" t="str">
        <f ca="1">IF(AS47="","",MAX(OFFSET(D47,0,0):OFFSET(D47,AS47-1,0)))</f>
        <v/>
      </c>
      <c r="AX47" s="116">
        <f t="shared" ca="1" si="7"/>
        <v>0</v>
      </c>
      <c r="AY47" s="117">
        <f t="shared" ca="1" si="8"/>
        <v>0</v>
      </c>
      <c r="AZ47" s="233" t="str">
        <f>IFERROR(IF(#REF!="",R47*'Unit Rates'!$D$17/100,#REF!),"")</f>
        <v/>
      </c>
    </row>
    <row r="48" spans="1:52" ht="15.6" x14ac:dyDescent="0.3">
      <c r="A48" s="327"/>
      <c r="B48" s="329"/>
      <c r="C48" s="328">
        <v>127.73</v>
      </c>
      <c r="D48" s="330">
        <v>128.25</v>
      </c>
      <c r="E48" s="110">
        <f t="shared" si="0"/>
        <v>519.99999999999602</v>
      </c>
      <c r="F48" s="121"/>
      <c r="G48" s="121"/>
      <c r="H48" s="122">
        <f t="shared" si="1"/>
        <v>0</v>
      </c>
      <c r="I48" s="123" t="s">
        <v>59</v>
      </c>
      <c r="J48" s="111" t="s">
        <v>93</v>
      </c>
      <c r="K48" s="112" t="s">
        <v>103</v>
      </c>
      <c r="L48" s="113" t="str">
        <f>VLOOKUP('Damage Pickup'!$J48&amp;'Damage Pickup'!$K48,Code!$I$2:$M$51,4,0)</f>
        <v>Drain Reshape</v>
      </c>
      <c r="M48" s="331" t="s">
        <v>509</v>
      </c>
      <c r="N48" s="332">
        <v>81</v>
      </c>
      <c r="O48" s="286" t="s">
        <v>970</v>
      </c>
      <c r="P48" s="109"/>
      <c r="Q48" s="114">
        <f>VLOOKUP(J48&amp;K48,Code!$I$2:$M$51,5,0)</f>
        <v>1.18875</v>
      </c>
      <c r="R48" s="262">
        <f t="shared" si="13"/>
        <v>618.1499999999952</v>
      </c>
      <c r="S48" s="333">
        <f t="shared" si="10"/>
        <v>0</v>
      </c>
      <c r="T48" s="264">
        <f>IFERROR(R48*'Unit Rates'!$D$17/100,"")</f>
        <v>185.44499999999854</v>
      </c>
      <c r="U48" s="260">
        <f t="shared" si="11"/>
        <v>0</v>
      </c>
      <c r="V48" s="284"/>
      <c r="W48" s="280" t="s">
        <v>385</v>
      </c>
      <c r="X48" s="281" t="s">
        <v>371</v>
      </c>
      <c r="Y48" s="281"/>
      <c r="Z48" s="280"/>
      <c r="AA48" s="281"/>
      <c r="AB48" s="281"/>
      <c r="AC48" s="282"/>
      <c r="AD48" s="281"/>
      <c r="AE48" s="281"/>
      <c r="AF48" s="281"/>
      <c r="AG48" s="280"/>
      <c r="AH48" s="282"/>
      <c r="AI48" s="280"/>
      <c r="AJ48" s="282"/>
      <c r="AK48" s="124"/>
      <c r="AL48" s="125"/>
      <c r="AM48" s="126"/>
      <c r="AN48" s="127"/>
      <c r="AO48" s="127"/>
      <c r="AP48" s="127"/>
      <c r="AQ48" s="115" t="str">
        <f t="shared" si="5"/>
        <v/>
      </c>
      <c r="AR48" s="115" t="e">
        <f t="shared" si="9"/>
        <v>#REF!</v>
      </c>
      <c r="AS48" s="115" t="str">
        <f t="shared" si="12"/>
        <v/>
      </c>
      <c r="AT48" s="116" t="str">
        <f ca="1">IF(AS48="","",MIN(OFFSET(C48,0,0):OFFSET(C48,AS48-1,0)))</f>
        <v/>
      </c>
      <c r="AU48" s="116" t="str">
        <f ca="1">IF(AS48="","",MIN(OFFSET(D48,0,0):OFFSET(D48,AS48-1,0)))</f>
        <v/>
      </c>
      <c r="AV48" s="116" t="str">
        <f ca="1">IF(AS48="","",MAX(OFFSET(C48,0,0):OFFSET(C48,AS48-1,0)))</f>
        <v/>
      </c>
      <c r="AW48" s="116" t="str">
        <f ca="1">IF(AS48="","",MAX(OFFSET(D48,0,0):OFFSET(D48,AS48-1,0)))</f>
        <v/>
      </c>
      <c r="AX48" s="116">
        <f t="shared" ca="1" si="7"/>
        <v>0</v>
      </c>
      <c r="AY48" s="117">
        <f t="shared" ca="1" si="8"/>
        <v>0</v>
      </c>
      <c r="AZ48" s="233" t="str">
        <f>IFERROR(IF(#REF!="",R48*'Unit Rates'!$D$17/100,#REF!),"")</f>
        <v/>
      </c>
    </row>
    <row r="49" spans="1:52" ht="15.6" x14ac:dyDescent="0.3">
      <c r="A49" s="327" t="s">
        <v>464</v>
      </c>
      <c r="B49" s="329"/>
      <c r="C49" s="328">
        <v>0.03</v>
      </c>
      <c r="D49" s="330">
        <v>0.88</v>
      </c>
      <c r="E49" s="110">
        <f t="shared" si="0"/>
        <v>850</v>
      </c>
      <c r="F49" s="121"/>
      <c r="G49" s="121"/>
      <c r="H49" s="122">
        <f t="shared" si="1"/>
        <v>0</v>
      </c>
      <c r="I49" s="123" t="s">
        <v>59</v>
      </c>
      <c r="J49" s="111" t="s">
        <v>409</v>
      </c>
      <c r="K49" s="112"/>
      <c r="L49" s="113" t="str">
        <f>VLOOKUP('Damage Pickup'!$J49&amp;'Damage Pickup'!$K49,Code!$I$2:$M$51,4,0)</f>
        <v>Medium Grade</v>
      </c>
      <c r="M49" s="331" t="s">
        <v>465</v>
      </c>
      <c r="N49" s="332" t="s">
        <v>1018</v>
      </c>
      <c r="O49" s="286" t="s">
        <v>584</v>
      </c>
      <c r="P49" s="109"/>
      <c r="Q49" s="114">
        <f>VLOOKUP(J49&amp;K49,Code!$I$2:$M$51,5,0)</f>
        <v>3.828125</v>
      </c>
      <c r="R49" s="262">
        <f t="shared" si="13"/>
        <v>3253.90625</v>
      </c>
      <c r="S49" s="333">
        <f t="shared" si="10"/>
        <v>374905.14583333337</v>
      </c>
      <c r="T49" s="264">
        <f>IFERROR(R49*'Unit Rates'!$D$17/100,"")</f>
        <v>976.171875</v>
      </c>
      <c r="U49" s="260">
        <f t="shared" si="11"/>
        <v>112471.54374999997</v>
      </c>
      <c r="V49" s="284"/>
      <c r="W49" s="280" t="s">
        <v>385</v>
      </c>
      <c r="X49" s="281" t="s">
        <v>371</v>
      </c>
      <c r="Y49" s="281"/>
      <c r="Z49" s="280"/>
      <c r="AA49" s="281"/>
      <c r="AB49" s="281"/>
      <c r="AC49" s="282"/>
      <c r="AD49" s="281"/>
      <c r="AE49" s="281"/>
      <c r="AF49" s="281"/>
      <c r="AG49" s="280"/>
      <c r="AH49" s="282"/>
      <c r="AI49" s="280"/>
      <c r="AJ49" s="282"/>
      <c r="AK49" s="124"/>
      <c r="AL49" s="125"/>
      <c r="AM49" s="126"/>
      <c r="AN49" s="127"/>
      <c r="AO49" s="127"/>
      <c r="AP49" s="127"/>
      <c r="AQ49" s="115">
        <f t="shared" si="5"/>
        <v>47</v>
      </c>
      <c r="AR49" s="115">
        <f t="shared" si="9"/>
        <v>47</v>
      </c>
      <c r="AS49" s="115">
        <f t="shared" si="12"/>
        <v>67</v>
      </c>
      <c r="AT49" s="116">
        <f ca="1">IF(AS49="","",MIN(OFFSET(C49,0,0):OFFSET(C49,AS49-1,0)))</f>
        <v>0.03</v>
      </c>
      <c r="AU49" s="116">
        <f ca="1">IF(AS49="","",MIN(OFFSET(D49,0,0):OFFSET(D49,AS49-1,0)))</f>
        <v>0.88</v>
      </c>
      <c r="AV49" s="116">
        <f ca="1">IF(AS49="","",MAX(OFFSET(C49,0,0):OFFSET(C49,AS49-1,0)))</f>
        <v>34.86</v>
      </c>
      <c r="AW49" s="116">
        <f ca="1">IF(AS49="","",MAX(OFFSET(D49,0,0):OFFSET(D49,AS49-1,0)))</f>
        <v>34.9</v>
      </c>
      <c r="AX49" s="116">
        <f t="shared" ca="1" si="7"/>
        <v>0.03</v>
      </c>
      <c r="AY49" s="117">
        <f t="shared" ca="1" si="8"/>
        <v>34.9</v>
      </c>
      <c r="AZ49" s="233" t="str">
        <f>IFERROR(IF(#REF!="",R49*'Unit Rates'!$D$17/100,#REF!),"")</f>
        <v/>
      </c>
    </row>
    <row r="50" spans="1:52" ht="15.6" x14ac:dyDescent="0.3">
      <c r="A50" s="327"/>
      <c r="B50" s="329"/>
      <c r="C50" s="328">
        <v>0.88</v>
      </c>
      <c r="D50" s="330">
        <v>0.92</v>
      </c>
      <c r="E50" s="110">
        <f t="shared" si="0"/>
        <v>40.000000000000036</v>
      </c>
      <c r="F50" s="121"/>
      <c r="G50" s="121"/>
      <c r="H50" s="122">
        <f t="shared" si="1"/>
        <v>0</v>
      </c>
      <c r="I50" s="123" t="s">
        <v>59</v>
      </c>
      <c r="J50" s="111" t="s">
        <v>95</v>
      </c>
      <c r="K50" s="112" t="s">
        <v>103</v>
      </c>
      <c r="L50" s="113" t="str">
        <f>VLOOKUP('Damage Pickup'!$J50&amp;'Damage Pickup'!$K50,Code!$I$2:$M$51,4,0)</f>
        <v>Heavy Grade</v>
      </c>
      <c r="M50" s="331" t="s">
        <v>466</v>
      </c>
      <c r="N50" s="332">
        <v>3</v>
      </c>
      <c r="O50" s="338" t="s">
        <v>585</v>
      </c>
      <c r="P50" s="109"/>
      <c r="Q50" s="114">
        <f>VLOOKUP(J50&amp;K50,Code!$I$2:$M$51,5,0)</f>
        <v>19.755208333333329</v>
      </c>
      <c r="R50" s="262">
        <f t="shared" si="13"/>
        <v>790.20833333333383</v>
      </c>
      <c r="S50" s="333">
        <f t="shared" si="10"/>
        <v>0</v>
      </c>
      <c r="T50" s="264">
        <f>IFERROR(R50*'Unit Rates'!$D$17/100,"")</f>
        <v>237.06250000000014</v>
      </c>
      <c r="U50" s="260">
        <f t="shared" si="11"/>
        <v>0</v>
      </c>
      <c r="V50" s="284"/>
      <c r="W50" s="280" t="s">
        <v>385</v>
      </c>
      <c r="X50" s="281" t="s">
        <v>371</v>
      </c>
      <c r="Y50" s="281"/>
      <c r="Z50" s="280"/>
      <c r="AA50" s="281"/>
      <c r="AB50" s="281"/>
      <c r="AC50" s="282"/>
      <c r="AD50" s="281"/>
      <c r="AE50" s="281"/>
      <c r="AF50" s="281"/>
      <c r="AG50" s="280"/>
      <c r="AH50" s="282"/>
      <c r="AI50" s="280"/>
      <c r="AJ50" s="282"/>
      <c r="AK50" s="124"/>
      <c r="AL50" s="125"/>
      <c r="AM50" s="126"/>
      <c r="AN50" s="127"/>
      <c r="AO50" s="127"/>
      <c r="AP50" s="127"/>
      <c r="AQ50" s="115" t="str">
        <f t="shared" si="5"/>
        <v/>
      </c>
      <c r="AR50" s="115">
        <f t="shared" si="9"/>
        <v>47</v>
      </c>
      <c r="AS50" s="115" t="str">
        <f t="shared" si="12"/>
        <v/>
      </c>
      <c r="AT50" s="116" t="str">
        <f ca="1">IF(AS50="","",MIN(OFFSET(C50,0,0):OFFSET(C50,AS50-1,0)))</f>
        <v/>
      </c>
      <c r="AU50" s="116" t="str">
        <f ca="1">IF(AS50="","",MIN(OFFSET(D50,0,0):OFFSET(D50,AS50-1,0)))</f>
        <v/>
      </c>
      <c r="AV50" s="116" t="str">
        <f ca="1">IF(AS50="","",MAX(OFFSET(C50,0,0):OFFSET(C50,AS50-1,0)))</f>
        <v/>
      </c>
      <c r="AW50" s="116" t="str">
        <f ca="1">IF(AS50="","",MAX(OFFSET(D50,0,0):OFFSET(D50,AS50-1,0)))</f>
        <v/>
      </c>
      <c r="AX50" s="116">
        <f t="shared" ca="1" si="7"/>
        <v>0</v>
      </c>
      <c r="AY50" s="117">
        <f t="shared" ca="1" si="8"/>
        <v>0</v>
      </c>
      <c r="AZ50" s="233" t="str">
        <f>IFERROR(IF(#REF!="",R50*'Unit Rates'!$D$17/100,#REF!),"")</f>
        <v/>
      </c>
    </row>
    <row r="51" spans="1:52" ht="15.6" x14ac:dyDescent="0.3">
      <c r="A51" s="327"/>
      <c r="B51" s="329"/>
      <c r="C51" s="328">
        <v>0.92</v>
      </c>
      <c r="D51" s="330">
        <v>1.31</v>
      </c>
      <c r="E51" s="110">
        <f t="shared" si="0"/>
        <v>390</v>
      </c>
      <c r="F51" s="121"/>
      <c r="G51" s="121"/>
      <c r="H51" s="122">
        <f t="shared" si="1"/>
        <v>0</v>
      </c>
      <c r="I51" s="123" t="s">
        <v>59</v>
      </c>
      <c r="J51" s="111" t="s">
        <v>409</v>
      </c>
      <c r="K51" s="112"/>
      <c r="L51" s="113" t="str">
        <f>VLOOKUP('Damage Pickup'!$J51&amp;'Damage Pickup'!$K51,Code!$I$2:$M$51,4,0)</f>
        <v>Medium Grade</v>
      </c>
      <c r="M51" s="331" t="s">
        <v>1080</v>
      </c>
      <c r="N51" s="332" t="s">
        <v>1081</v>
      </c>
      <c r="O51" s="286" t="s">
        <v>1085</v>
      </c>
      <c r="P51" s="109"/>
      <c r="Q51" s="114">
        <f>VLOOKUP(J51&amp;K51,Code!$I$2:$M$51,5,0)</f>
        <v>3.828125</v>
      </c>
      <c r="R51" s="262">
        <f t="shared" si="13"/>
        <v>1492.96875</v>
      </c>
      <c r="S51" s="333">
        <f t="shared" si="10"/>
        <v>0</v>
      </c>
      <c r="T51" s="264">
        <f>IFERROR(R51*'Unit Rates'!$D$17/100,"")</f>
        <v>447.890625</v>
      </c>
      <c r="U51" s="260">
        <f t="shared" si="11"/>
        <v>0</v>
      </c>
      <c r="V51" s="284"/>
      <c r="W51" s="280" t="s">
        <v>385</v>
      </c>
      <c r="X51" s="281" t="s">
        <v>371</v>
      </c>
      <c r="Y51" s="281"/>
      <c r="Z51" s="280"/>
      <c r="AA51" s="281"/>
      <c r="AB51" s="281"/>
      <c r="AC51" s="282"/>
      <c r="AD51" s="281"/>
      <c r="AE51" s="281"/>
      <c r="AF51" s="281"/>
      <c r="AG51" s="280"/>
      <c r="AH51" s="282"/>
      <c r="AI51" s="280"/>
      <c r="AJ51" s="282"/>
      <c r="AK51" s="124"/>
      <c r="AL51" s="125"/>
      <c r="AM51" s="126"/>
      <c r="AN51" s="127"/>
      <c r="AO51" s="127"/>
      <c r="AP51" s="127"/>
      <c r="AQ51" s="115" t="str">
        <f t="shared" si="5"/>
        <v/>
      </c>
      <c r="AR51" s="115">
        <f t="shared" si="9"/>
        <v>47</v>
      </c>
      <c r="AS51" s="115" t="str">
        <f t="shared" si="12"/>
        <v/>
      </c>
      <c r="AT51" s="116" t="str">
        <f ca="1">IF(AS51="","",MIN(OFFSET(C51,0,0):OFFSET(C51,AS51-1,0)))</f>
        <v/>
      </c>
      <c r="AU51" s="116" t="str">
        <f ca="1">IF(AS51="","",MIN(OFFSET(D51,0,0):OFFSET(D51,AS51-1,0)))</f>
        <v/>
      </c>
      <c r="AV51" s="116" t="str">
        <f ca="1">IF(AS51="","",MAX(OFFSET(C51,0,0):OFFSET(C51,AS51-1,0)))</f>
        <v/>
      </c>
      <c r="AW51" s="116" t="str">
        <f ca="1">IF(AS51="","",MAX(OFFSET(D51,0,0):OFFSET(D51,AS51-1,0)))</f>
        <v/>
      </c>
      <c r="AX51" s="116">
        <f t="shared" ca="1" si="7"/>
        <v>0</v>
      </c>
      <c r="AY51" s="117">
        <f t="shared" ca="1" si="8"/>
        <v>0</v>
      </c>
      <c r="AZ51" s="233" t="str">
        <f>IFERROR(IF(#REF!="",R51*'Unit Rates'!$D$17/100,#REF!),"")</f>
        <v/>
      </c>
    </row>
    <row r="52" spans="1:52" ht="15.6" x14ac:dyDescent="0.3">
      <c r="A52" s="327"/>
      <c r="B52" s="329"/>
      <c r="C52" s="328">
        <v>1.31</v>
      </c>
      <c r="D52" s="330">
        <v>1.35</v>
      </c>
      <c r="E52" s="110">
        <f t="shared" si="0"/>
        <v>40.000000000000036</v>
      </c>
      <c r="F52" s="121"/>
      <c r="G52" s="121"/>
      <c r="H52" s="122">
        <f t="shared" si="1"/>
        <v>0</v>
      </c>
      <c r="I52" s="123" t="s">
        <v>59</v>
      </c>
      <c r="J52" s="111" t="s">
        <v>95</v>
      </c>
      <c r="K52" s="112" t="s">
        <v>103</v>
      </c>
      <c r="L52" s="113" t="str">
        <f>VLOOKUP('Damage Pickup'!$J52&amp;'Damage Pickup'!$K52,Code!$I$2:$M$51,4,0)</f>
        <v>Heavy Grade</v>
      </c>
      <c r="M52" s="331" t="s">
        <v>461</v>
      </c>
      <c r="N52" s="332">
        <v>4</v>
      </c>
      <c r="O52" s="286" t="s">
        <v>585</v>
      </c>
      <c r="P52" s="109"/>
      <c r="Q52" s="114">
        <f>VLOOKUP(J52&amp;K52,Code!$I$2:$M$51,5,0)</f>
        <v>19.755208333333329</v>
      </c>
      <c r="R52" s="262">
        <f t="shared" si="13"/>
        <v>790.20833333333383</v>
      </c>
      <c r="S52" s="333">
        <f t="shared" si="10"/>
        <v>0</v>
      </c>
      <c r="T52" s="264">
        <f>IFERROR(R52*'Unit Rates'!$D$17/100,"")</f>
        <v>237.06250000000014</v>
      </c>
      <c r="U52" s="260">
        <f t="shared" si="11"/>
        <v>0</v>
      </c>
      <c r="V52" s="284"/>
      <c r="W52" s="280" t="s">
        <v>385</v>
      </c>
      <c r="X52" s="281" t="s">
        <v>371</v>
      </c>
      <c r="Y52" s="281"/>
      <c r="Z52" s="280"/>
      <c r="AA52" s="281"/>
      <c r="AB52" s="281"/>
      <c r="AC52" s="282"/>
      <c r="AD52" s="281"/>
      <c r="AE52" s="281"/>
      <c r="AF52" s="281"/>
      <c r="AG52" s="280"/>
      <c r="AH52" s="282"/>
      <c r="AI52" s="280"/>
      <c r="AJ52" s="282"/>
      <c r="AK52" s="124"/>
      <c r="AL52" s="125"/>
      <c r="AM52" s="126"/>
      <c r="AN52" s="127"/>
      <c r="AO52" s="127"/>
      <c r="AP52" s="127"/>
      <c r="AQ52" s="115" t="str">
        <f t="shared" si="5"/>
        <v/>
      </c>
      <c r="AR52" s="115">
        <f t="shared" si="9"/>
        <v>47</v>
      </c>
      <c r="AS52" s="115" t="str">
        <f t="shared" si="12"/>
        <v/>
      </c>
      <c r="AT52" s="116" t="str">
        <f ca="1">IF(AS52="","",MIN(OFFSET(C52,0,0):OFFSET(C52,AS52-1,0)))</f>
        <v/>
      </c>
      <c r="AU52" s="116" t="str">
        <f ca="1">IF(AS52="","",MIN(OFFSET(D52,0,0):OFFSET(D52,AS52-1,0)))</f>
        <v/>
      </c>
      <c r="AV52" s="116" t="str">
        <f ca="1">IF(AS52="","",MAX(OFFSET(C52,0,0):OFFSET(C52,AS52-1,0)))</f>
        <v/>
      </c>
      <c r="AW52" s="116" t="str">
        <f ca="1">IF(AS52="","",MAX(OFFSET(D52,0,0):OFFSET(D52,AS52-1,0)))</f>
        <v/>
      </c>
      <c r="AX52" s="116">
        <f t="shared" ca="1" si="7"/>
        <v>0</v>
      </c>
      <c r="AY52" s="117">
        <f t="shared" ca="1" si="8"/>
        <v>0</v>
      </c>
      <c r="AZ52" s="233" t="str">
        <f>IFERROR(IF(#REF!="",R52*'Unit Rates'!$D$17/100,#REF!),"")</f>
        <v/>
      </c>
    </row>
    <row r="53" spans="1:52" ht="15.6" x14ac:dyDescent="0.3">
      <c r="A53" s="327"/>
      <c r="B53" s="329"/>
      <c r="C53" s="328">
        <v>1.35</v>
      </c>
      <c r="D53" s="330">
        <v>1.43</v>
      </c>
      <c r="E53" s="110">
        <f t="shared" si="0"/>
        <v>79.999999999999844</v>
      </c>
      <c r="F53" s="121"/>
      <c r="G53" s="121"/>
      <c r="H53" s="122">
        <f t="shared" si="1"/>
        <v>0</v>
      </c>
      <c r="I53" s="123" t="s">
        <v>59</v>
      </c>
      <c r="J53" s="111" t="s">
        <v>95</v>
      </c>
      <c r="K53" s="112" t="s">
        <v>103</v>
      </c>
      <c r="L53" s="113" t="str">
        <f>VLOOKUP('Damage Pickup'!$J53&amp;'Damage Pickup'!$K53,Code!$I$2:$M$51,4,0)</f>
        <v>Heavy Grade</v>
      </c>
      <c r="M53" s="331" t="s">
        <v>512</v>
      </c>
      <c r="N53" s="332">
        <v>5</v>
      </c>
      <c r="O53" s="286" t="s">
        <v>586</v>
      </c>
      <c r="P53" s="109"/>
      <c r="Q53" s="114">
        <f>VLOOKUP(J53&amp;K53,Code!$I$2:$M$51,5,0)</f>
        <v>19.755208333333329</v>
      </c>
      <c r="R53" s="262">
        <f t="shared" si="13"/>
        <v>1580.4166666666631</v>
      </c>
      <c r="S53" s="333">
        <f t="shared" si="10"/>
        <v>0</v>
      </c>
      <c r="T53" s="264">
        <f>IFERROR(R53*'Unit Rates'!$D$17/100,"")</f>
        <v>474.12499999999892</v>
      </c>
      <c r="U53" s="260">
        <f t="shared" si="11"/>
        <v>0</v>
      </c>
      <c r="V53" s="284"/>
      <c r="W53" s="280" t="s">
        <v>385</v>
      </c>
      <c r="X53" s="281" t="s">
        <v>371</v>
      </c>
      <c r="Y53" s="281"/>
      <c r="Z53" s="280"/>
      <c r="AA53" s="281"/>
      <c r="AB53" s="281"/>
      <c r="AC53" s="282"/>
      <c r="AD53" s="281"/>
      <c r="AE53" s="281"/>
      <c r="AF53" s="281"/>
      <c r="AG53" s="280"/>
      <c r="AH53" s="282"/>
      <c r="AI53" s="280"/>
      <c r="AJ53" s="282"/>
      <c r="AK53" s="124"/>
      <c r="AL53" s="125"/>
      <c r="AM53" s="126"/>
      <c r="AN53" s="127"/>
      <c r="AO53" s="127"/>
      <c r="AP53" s="127"/>
      <c r="AQ53" s="115" t="str">
        <f t="shared" si="5"/>
        <v/>
      </c>
      <c r="AR53" s="115">
        <f t="shared" si="9"/>
        <v>47</v>
      </c>
      <c r="AS53" s="115" t="str">
        <f t="shared" si="12"/>
        <v/>
      </c>
      <c r="AT53" s="116" t="str">
        <f ca="1">IF(AS53="","",MIN(OFFSET(C53,0,0):OFFSET(C53,AS53-1,0)))</f>
        <v/>
      </c>
      <c r="AU53" s="116" t="str">
        <f ca="1">IF(AS53="","",MIN(OFFSET(D53,0,0):OFFSET(D53,AS53-1,0)))</f>
        <v/>
      </c>
      <c r="AV53" s="116" t="str">
        <f ca="1">IF(AS53="","",MAX(OFFSET(C53,0,0):OFFSET(C53,AS53-1,0)))</f>
        <v/>
      </c>
      <c r="AW53" s="116" t="str">
        <f ca="1">IF(AS53="","",MAX(OFFSET(D53,0,0):OFFSET(D53,AS53-1,0)))</f>
        <v/>
      </c>
      <c r="AX53" s="116">
        <f t="shared" ca="1" si="7"/>
        <v>0</v>
      </c>
      <c r="AY53" s="117">
        <f t="shared" ca="1" si="8"/>
        <v>0</v>
      </c>
      <c r="AZ53" s="233" t="str">
        <f>IFERROR(IF(#REF!="",R53*'Unit Rates'!$D$17/100,#REF!),"")</f>
        <v/>
      </c>
    </row>
    <row r="54" spans="1:52" ht="15.6" x14ac:dyDescent="0.3">
      <c r="A54" s="327"/>
      <c r="B54" s="329"/>
      <c r="C54" s="328">
        <v>1.43</v>
      </c>
      <c r="D54" s="330">
        <v>1.47</v>
      </c>
      <c r="E54" s="110">
        <f t="shared" si="0"/>
        <v>40.000000000000036</v>
      </c>
      <c r="F54" s="121"/>
      <c r="G54" s="121"/>
      <c r="H54" s="122">
        <f t="shared" si="1"/>
        <v>0</v>
      </c>
      <c r="I54" s="123" t="s">
        <v>59</v>
      </c>
      <c r="J54" s="111" t="s">
        <v>95</v>
      </c>
      <c r="K54" s="112" t="s">
        <v>103</v>
      </c>
      <c r="L54" s="113" t="str">
        <f>VLOOKUP('Damage Pickup'!$J54&amp;'Damage Pickup'!$K54,Code!$I$2:$M$51,4,0)</f>
        <v>Heavy Grade</v>
      </c>
      <c r="M54" s="331" t="s">
        <v>513</v>
      </c>
      <c r="N54" s="332">
        <v>6</v>
      </c>
      <c r="O54" s="286" t="s">
        <v>585</v>
      </c>
      <c r="P54" s="109"/>
      <c r="Q54" s="114">
        <f>VLOOKUP(J54&amp;K54,Code!$I$2:$M$51,5,0)</f>
        <v>19.755208333333329</v>
      </c>
      <c r="R54" s="262">
        <f t="shared" si="13"/>
        <v>790.20833333333383</v>
      </c>
      <c r="S54" s="333">
        <f t="shared" si="10"/>
        <v>0</v>
      </c>
      <c r="T54" s="264">
        <f>IFERROR(R54*'Unit Rates'!$D$17/100,"")</f>
        <v>237.06250000000014</v>
      </c>
      <c r="U54" s="260">
        <f t="shared" si="11"/>
        <v>0</v>
      </c>
      <c r="V54" s="284"/>
      <c r="W54" s="280" t="s">
        <v>385</v>
      </c>
      <c r="X54" s="281" t="s">
        <v>371</v>
      </c>
      <c r="Y54" s="281"/>
      <c r="Z54" s="280"/>
      <c r="AA54" s="281"/>
      <c r="AB54" s="281"/>
      <c r="AC54" s="282"/>
      <c r="AD54" s="281"/>
      <c r="AE54" s="281"/>
      <c r="AF54" s="281"/>
      <c r="AG54" s="280"/>
      <c r="AH54" s="282"/>
      <c r="AI54" s="280"/>
      <c r="AJ54" s="282"/>
      <c r="AK54" s="124"/>
      <c r="AL54" s="125"/>
      <c r="AM54" s="126"/>
      <c r="AN54" s="127"/>
      <c r="AO54" s="127"/>
      <c r="AP54" s="127"/>
      <c r="AQ54" s="115" t="str">
        <f t="shared" si="5"/>
        <v/>
      </c>
      <c r="AR54" s="115">
        <f t="shared" si="9"/>
        <v>47</v>
      </c>
      <c r="AS54" s="115" t="str">
        <f t="shared" si="12"/>
        <v/>
      </c>
      <c r="AT54" s="116" t="str">
        <f ca="1">IF(AS54="","",MIN(OFFSET(C54,0,0):OFFSET(C54,AS54-1,0)))</f>
        <v/>
      </c>
      <c r="AU54" s="116" t="str">
        <f ca="1">IF(AS54="","",MIN(OFFSET(D54,0,0):OFFSET(D54,AS54-1,0)))</f>
        <v/>
      </c>
      <c r="AV54" s="116" t="str">
        <f ca="1">IF(AS54="","",MAX(OFFSET(C54,0,0):OFFSET(C54,AS54-1,0)))</f>
        <v/>
      </c>
      <c r="AW54" s="116" t="str">
        <f ca="1">IF(AS54="","",MAX(OFFSET(D54,0,0):OFFSET(D54,AS54-1,0)))</f>
        <v/>
      </c>
      <c r="AX54" s="116">
        <f t="shared" ca="1" si="7"/>
        <v>0</v>
      </c>
      <c r="AY54" s="117">
        <f t="shared" ca="1" si="8"/>
        <v>0</v>
      </c>
      <c r="AZ54" s="233" t="str">
        <f>IFERROR(IF(#REF!="",R54*'Unit Rates'!$D$17/100,#REF!),"")</f>
        <v/>
      </c>
    </row>
    <row r="55" spans="1:52" ht="15.6" x14ac:dyDescent="0.3">
      <c r="A55" s="327"/>
      <c r="B55" s="329"/>
      <c r="C55" s="328">
        <v>1.47</v>
      </c>
      <c r="D55" s="330">
        <v>1.68</v>
      </c>
      <c r="E55" s="110">
        <f t="shared" si="0"/>
        <v>209.99999999999997</v>
      </c>
      <c r="F55" s="121"/>
      <c r="G55" s="121"/>
      <c r="H55" s="122">
        <f t="shared" si="1"/>
        <v>0</v>
      </c>
      <c r="I55" s="123" t="s">
        <v>59</v>
      </c>
      <c r="J55" s="111" t="s">
        <v>409</v>
      </c>
      <c r="K55" s="112"/>
      <c r="L55" s="113" t="str">
        <f>VLOOKUP('Damage Pickup'!$J55&amp;'Damage Pickup'!$K55,Code!$I$2:$M$51,4,0)</f>
        <v>Medium Grade</v>
      </c>
      <c r="M55" s="331" t="s">
        <v>514</v>
      </c>
      <c r="N55" s="332" t="s">
        <v>1082</v>
      </c>
      <c r="O55" s="286" t="s">
        <v>1085</v>
      </c>
      <c r="P55" s="109"/>
      <c r="Q55" s="114">
        <f>VLOOKUP(J55&amp;K55,Code!$I$2:$M$51,5,0)</f>
        <v>3.828125</v>
      </c>
      <c r="R55" s="262">
        <f t="shared" si="13"/>
        <v>803.90624999999989</v>
      </c>
      <c r="S55" s="333">
        <f t="shared" si="10"/>
        <v>0</v>
      </c>
      <c r="T55" s="264">
        <f>IFERROR(R55*'Unit Rates'!$D$17/100,"")</f>
        <v>241.17187499999997</v>
      </c>
      <c r="U55" s="260">
        <f t="shared" si="11"/>
        <v>0</v>
      </c>
      <c r="V55" s="284"/>
      <c r="W55" s="280" t="s">
        <v>385</v>
      </c>
      <c r="X55" s="281" t="s">
        <v>371</v>
      </c>
      <c r="Y55" s="281"/>
      <c r="Z55" s="280"/>
      <c r="AA55" s="281"/>
      <c r="AB55" s="281"/>
      <c r="AC55" s="282"/>
      <c r="AD55" s="281"/>
      <c r="AE55" s="281"/>
      <c r="AF55" s="281"/>
      <c r="AG55" s="280"/>
      <c r="AH55" s="282"/>
      <c r="AI55" s="280"/>
      <c r="AJ55" s="282"/>
      <c r="AK55" s="124"/>
      <c r="AL55" s="125"/>
      <c r="AM55" s="126"/>
      <c r="AN55" s="127"/>
      <c r="AO55" s="127"/>
      <c r="AP55" s="127"/>
      <c r="AQ55" s="115" t="str">
        <f t="shared" si="5"/>
        <v/>
      </c>
      <c r="AR55" s="115">
        <f t="shared" si="9"/>
        <v>47</v>
      </c>
      <c r="AS55" s="115" t="str">
        <f t="shared" si="12"/>
        <v/>
      </c>
      <c r="AT55" s="116" t="str">
        <f ca="1">IF(AS55="","",MIN(OFFSET(C55,0,0):OFFSET(C55,AS55-1,0)))</f>
        <v/>
      </c>
      <c r="AU55" s="116" t="str">
        <f ca="1">IF(AS55="","",MIN(OFFSET(D55,0,0):OFFSET(D55,AS55-1,0)))</f>
        <v/>
      </c>
      <c r="AV55" s="116" t="str">
        <f ca="1">IF(AS55="","",MAX(OFFSET(C55,0,0):OFFSET(C55,AS55-1,0)))</f>
        <v/>
      </c>
      <c r="AW55" s="116" t="str">
        <f ca="1">IF(AS55="","",MAX(OFFSET(D55,0,0):OFFSET(D55,AS55-1,0)))</f>
        <v/>
      </c>
      <c r="AX55" s="116">
        <f t="shared" ca="1" si="7"/>
        <v>0</v>
      </c>
      <c r="AY55" s="117">
        <f t="shared" ca="1" si="8"/>
        <v>0</v>
      </c>
      <c r="AZ55" s="233" t="str">
        <f>IFERROR(IF(#REF!="",R55*'Unit Rates'!$D$17/100,#REF!),"")</f>
        <v/>
      </c>
    </row>
    <row r="56" spans="1:52" ht="15.6" x14ac:dyDescent="0.3">
      <c r="A56" s="327"/>
      <c r="B56" s="329"/>
      <c r="C56" s="328">
        <v>1.68</v>
      </c>
      <c r="D56" s="330">
        <v>2.7</v>
      </c>
      <c r="E56" s="110">
        <f t="shared" si="0"/>
        <v>1020.0000000000002</v>
      </c>
      <c r="F56" s="121"/>
      <c r="G56" s="121"/>
      <c r="H56" s="122">
        <f t="shared" si="1"/>
        <v>0</v>
      </c>
      <c r="I56" s="123" t="s">
        <v>59</v>
      </c>
      <c r="J56" s="111" t="s">
        <v>409</v>
      </c>
      <c r="K56" s="112"/>
      <c r="L56" s="113" t="str">
        <f>VLOOKUP('Damage Pickup'!$J56&amp;'Damage Pickup'!$K56,Code!$I$2:$M$51,4,0)</f>
        <v>Medium Grade</v>
      </c>
      <c r="M56" s="331" t="s">
        <v>515</v>
      </c>
      <c r="N56" s="332">
        <v>7</v>
      </c>
      <c r="O56" s="286" t="s">
        <v>1085</v>
      </c>
      <c r="P56" s="109"/>
      <c r="Q56" s="114">
        <f>VLOOKUP(J56&amp;K56,Code!$I$2:$M$51,5,0)</f>
        <v>3.828125</v>
      </c>
      <c r="R56" s="262">
        <f t="shared" si="13"/>
        <v>3904.6875000000009</v>
      </c>
      <c r="S56" s="333">
        <f t="shared" si="10"/>
        <v>0</v>
      </c>
      <c r="T56" s="264">
        <f>IFERROR(R56*'Unit Rates'!$D$17/100,"")</f>
        <v>1171.4062500000002</v>
      </c>
      <c r="U56" s="260">
        <f t="shared" si="11"/>
        <v>0</v>
      </c>
      <c r="V56" s="284"/>
      <c r="W56" s="280" t="s">
        <v>385</v>
      </c>
      <c r="X56" s="281" t="s">
        <v>371</v>
      </c>
      <c r="Y56" s="281"/>
      <c r="Z56" s="280"/>
      <c r="AA56" s="281"/>
      <c r="AB56" s="281"/>
      <c r="AC56" s="282"/>
      <c r="AD56" s="281"/>
      <c r="AE56" s="281"/>
      <c r="AF56" s="281"/>
      <c r="AG56" s="280"/>
      <c r="AH56" s="282"/>
      <c r="AI56" s="280"/>
      <c r="AJ56" s="282"/>
      <c r="AK56" s="124"/>
      <c r="AL56" s="125"/>
      <c r="AM56" s="126"/>
      <c r="AN56" s="127"/>
      <c r="AO56" s="127"/>
      <c r="AP56" s="127"/>
      <c r="AQ56" s="115" t="str">
        <f t="shared" si="5"/>
        <v/>
      </c>
      <c r="AR56" s="115">
        <f t="shared" si="9"/>
        <v>47</v>
      </c>
      <c r="AS56" s="115" t="str">
        <f t="shared" si="12"/>
        <v/>
      </c>
      <c r="AT56" s="116" t="str">
        <f ca="1">IF(AS56="","",MIN(OFFSET(C56,0,0):OFFSET(C56,AS56-1,0)))</f>
        <v/>
      </c>
      <c r="AU56" s="116" t="str">
        <f ca="1">IF(AS56="","",MIN(OFFSET(D56,0,0):OFFSET(D56,AS56-1,0)))</f>
        <v/>
      </c>
      <c r="AV56" s="116" t="str">
        <f ca="1">IF(AS56="","",MAX(OFFSET(C56,0,0):OFFSET(C56,AS56-1,0)))</f>
        <v/>
      </c>
      <c r="AW56" s="116" t="str">
        <f ca="1">IF(AS56="","",MAX(OFFSET(D56,0,0):OFFSET(D56,AS56-1,0)))</f>
        <v/>
      </c>
      <c r="AX56" s="116">
        <f t="shared" ca="1" si="7"/>
        <v>0</v>
      </c>
      <c r="AY56" s="117">
        <f t="shared" ca="1" si="8"/>
        <v>0</v>
      </c>
      <c r="AZ56" s="233" t="str">
        <f>IFERROR(IF(#REF!="",R56*'Unit Rates'!$D$17/100,#REF!),"")</f>
        <v/>
      </c>
    </row>
    <row r="57" spans="1:52" ht="15.6" x14ac:dyDescent="0.3">
      <c r="A57" s="327"/>
      <c r="B57" s="329"/>
      <c r="C57" s="328">
        <v>2.7</v>
      </c>
      <c r="D57" s="330">
        <v>2.74</v>
      </c>
      <c r="E57" s="110">
        <f t="shared" si="0"/>
        <v>40.000000000000036</v>
      </c>
      <c r="F57" s="121"/>
      <c r="G57" s="121"/>
      <c r="H57" s="122">
        <f t="shared" si="1"/>
        <v>0</v>
      </c>
      <c r="I57" s="123" t="s">
        <v>59</v>
      </c>
      <c r="J57" s="111" t="s">
        <v>95</v>
      </c>
      <c r="K57" s="112" t="s">
        <v>103</v>
      </c>
      <c r="L57" s="113" t="str">
        <f>VLOOKUP('Damage Pickup'!$J57&amp;'Damage Pickup'!$K57,Code!$I$2:$M$51,4,0)</f>
        <v>Heavy Grade</v>
      </c>
      <c r="M57" s="331" t="s">
        <v>467</v>
      </c>
      <c r="N57" s="332">
        <v>8</v>
      </c>
      <c r="O57" s="286" t="s">
        <v>590</v>
      </c>
      <c r="P57" s="109"/>
      <c r="Q57" s="114">
        <f>VLOOKUP(J57&amp;K57,Code!$I$2:$M$51,5,0)</f>
        <v>19.755208333333329</v>
      </c>
      <c r="R57" s="262">
        <f t="shared" si="13"/>
        <v>790.20833333333383</v>
      </c>
      <c r="S57" s="333">
        <f t="shared" si="10"/>
        <v>0</v>
      </c>
      <c r="T57" s="264">
        <f>IFERROR(R57*'Unit Rates'!$D$17/100,"")</f>
        <v>237.06250000000014</v>
      </c>
      <c r="U57" s="260">
        <f t="shared" si="11"/>
        <v>0</v>
      </c>
      <c r="V57" s="284"/>
      <c r="W57" s="280" t="s">
        <v>385</v>
      </c>
      <c r="X57" s="281" t="s">
        <v>371</v>
      </c>
      <c r="Y57" s="281"/>
      <c r="Z57" s="280"/>
      <c r="AA57" s="281"/>
      <c r="AB57" s="281"/>
      <c r="AC57" s="282"/>
      <c r="AD57" s="281"/>
      <c r="AE57" s="281"/>
      <c r="AF57" s="281"/>
      <c r="AG57" s="280"/>
      <c r="AH57" s="282"/>
      <c r="AI57" s="280"/>
      <c r="AJ57" s="282"/>
      <c r="AK57" s="124"/>
      <c r="AL57" s="125"/>
      <c r="AM57" s="126"/>
      <c r="AN57" s="127"/>
      <c r="AO57" s="127"/>
      <c r="AP57" s="127"/>
      <c r="AQ57" s="115" t="str">
        <f t="shared" si="5"/>
        <v/>
      </c>
      <c r="AR57" s="115">
        <f t="shared" si="9"/>
        <v>47</v>
      </c>
      <c r="AS57" s="115" t="str">
        <f t="shared" si="12"/>
        <v/>
      </c>
      <c r="AT57" s="116" t="str">
        <f ca="1">IF(AS57="","",MIN(OFFSET(C57,0,0):OFFSET(C57,AS57-1,0)))</f>
        <v/>
      </c>
      <c r="AU57" s="116" t="str">
        <f ca="1">IF(AS57="","",MIN(OFFSET(D57,0,0):OFFSET(D57,AS57-1,0)))</f>
        <v/>
      </c>
      <c r="AV57" s="116" t="str">
        <f ca="1">IF(AS57="","",MAX(OFFSET(C57,0,0):OFFSET(C57,AS57-1,0)))</f>
        <v/>
      </c>
      <c r="AW57" s="116" t="str">
        <f ca="1">IF(AS57="","",MAX(OFFSET(D57,0,0):OFFSET(D57,AS57-1,0)))</f>
        <v/>
      </c>
      <c r="AX57" s="116">
        <f t="shared" ca="1" si="7"/>
        <v>0</v>
      </c>
      <c r="AY57" s="117">
        <f t="shared" ca="1" si="8"/>
        <v>0</v>
      </c>
      <c r="AZ57" s="233" t="str">
        <f>IFERROR(IF(#REF!="",R57*'Unit Rates'!$D$17/100,#REF!),"")</f>
        <v/>
      </c>
    </row>
    <row r="58" spans="1:52" ht="15.6" x14ac:dyDescent="0.3">
      <c r="A58" s="327"/>
      <c r="B58" s="329"/>
      <c r="C58" s="328">
        <v>2.74</v>
      </c>
      <c r="D58" s="330">
        <v>4.13</v>
      </c>
      <c r="E58" s="110">
        <f t="shared" si="0"/>
        <v>1389.9999999999998</v>
      </c>
      <c r="F58" s="121"/>
      <c r="G58" s="121"/>
      <c r="H58" s="122">
        <f t="shared" si="1"/>
        <v>0</v>
      </c>
      <c r="I58" s="123" t="s">
        <v>59</v>
      </c>
      <c r="J58" s="111" t="s">
        <v>409</v>
      </c>
      <c r="K58" s="112"/>
      <c r="L58" s="113" t="str">
        <f>VLOOKUP('Damage Pickup'!$J58&amp;'Damage Pickup'!$K58,Code!$I$2:$M$51,4,0)</f>
        <v>Medium Grade</v>
      </c>
      <c r="M58" s="331" t="s">
        <v>548</v>
      </c>
      <c r="N58" s="332" t="s">
        <v>1019</v>
      </c>
      <c r="O58" s="286" t="s">
        <v>591</v>
      </c>
      <c r="P58" s="109"/>
      <c r="Q58" s="114">
        <f>VLOOKUP(J58&amp;K58,Code!$I$2:$M$51,5,0)</f>
        <v>3.828125</v>
      </c>
      <c r="R58" s="262">
        <f t="shared" si="13"/>
        <v>5321.0937499999991</v>
      </c>
      <c r="S58" s="333">
        <f t="shared" si="10"/>
        <v>0</v>
      </c>
      <c r="T58" s="264">
        <f>IFERROR(R58*'Unit Rates'!$D$17/100,"")</f>
        <v>1596.3281249999998</v>
      </c>
      <c r="U58" s="260">
        <f t="shared" si="11"/>
        <v>0</v>
      </c>
      <c r="V58" s="284"/>
      <c r="W58" s="280" t="s">
        <v>385</v>
      </c>
      <c r="X58" s="281" t="s">
        <v>371</v>
      </c>
      <c r="Y58" s="281"/>
      <c r="Z58" s="280"/>
      <c r="AA58" s="281"/>
      <c r="AB58" s="281"/>
      <c r="AC58" s="282"/>
      <c r="AD58" s="281"/>
      <c r="AE58" s="281"/>
      <c r="AF58" s="281"/>
      <c r="AG58" s="280"/>
      <c r="AH58" s="282"/>
      <c r="AI58" s="280"/>
      <c r="AJ58" s="282"/>
      <c r="AK58" s="124"/>
      <c r="AL58" s="125"/>
      <c r="AM58" s="126"/>
      <c r="AN58" s="127"/>
      <c r="AO58" s="127"/>
      <c r="AP58" s="127"/>
      <c r="AQ58" s="115" t="str">
        <f t="shared" si="5"/>
        <v/>
      </c>
      <c r="AR58" s="115">
        <f t="shared" si="9"/>
        <v>47</v>
      </c>
      <c r="AS58" s="115" t="str">
        <f t="shared" si="12"/>
        <v/>
      </c>
      <c r="AT58" s="116" t="str">
        <f ca="1">IF(AS58="","",MIN(OFFSET(C58,0,0):OFFSET(C58,AS58-1,0)))</f>
        <v/>
      </c>
      <c r="AU58" s="116" t="str">
        <f ca="1">IF(AS58="","",MIN(OFFSET(D58,0,0):OFFSET(D58,AS58-1,0)))</f>
        <v/>
      </c>
      <c r="AV58" s="116" t="str">
        <f ca="1">IF(AS58="","",MAX(OFFSET(C58,0,0):OFFSET(C58,AS58-1,0)))</f>
        <v/>
      </c>
      <c r="AW58" s="116" t="str">
        <f ca="1">IF(AS58="","",MAX(OFFSET(D58,0,0):OFFSET(D58,AS58-1,0)))</f>
        <v/>
      </c>
      <c r="AX58" s="116">
        <f t="shared" ca="1" si="7"/>
        <v>0</v>
      </c>
      <c r="AY58" s="117">
        <f t="shared" ca="1" si="8"/>
        <v>0</v>
      </c>
      <c r="AZ58" s="233" t="str">
        <f>IFERROR(IF(#REF!="",R58*'Unit Rates'!$D$17/100,#REF!),"")</f>
        <v/>
      </c>
    </row>
    <row r="59" spans="1:52" ht="15.6" x14ac:dyDescent="0.3">
      <c r="A59" s="327"/>
      <c r="B59" s="329"/>
      <c r="C59" s="328">
        <v>4.13</v>
      </c>
      <c r="D59" s="330">
        <v>4.26</v>
      </c>
      <c r="E59" s="110">
        <f t="shared" ref="E59:E123" si="14">IF(OR(ABS(D59-C59)*1000=0,D59=0),1,ABS(D59-C59)*1000)</f>
        <v>129.99999999999989</v>
      </c>
      <c r="F59" s="121"/>
      <c r="G59" s="121"/>
      <c r="H59" s="122">
        <f t="shared" ref="H59:H123" si="15">F59*E59</f>
        <v>0</v>
      </c>
      <c r="I59" s="123" t="s">
        <v>59</v>
      </c>
      <c r="J59" s="111" t="s">
        <v>95</v>
      </c>
      <c r="K59" s="112" t="s">
        <v>103</v>
      </c>
      <c r="L59" s="113" t="str">
        <f>VLOOKUP('Damage Pickup'!$J59&amp;'Damage Pickup'!$K59,Code!$I$2:$M$51,4,0)</f>
        <v>Heavy Grade</v>
      </c>
      <c r="M59" s="331" t="s">
        <v>516</v>
      </c>
      <c r="N59" s="332">
        <v>11</v>
      </c>
      <c r="O59" s="286" t="s">
        <v>589</v>
      </c>
      <c r="P59" s="109"/>
      <c r="Q59" s="114">
        <f>VLOOKUP(J59&amp;K59,Code!$I$2:$M$51,5,0)</f>
        <v>19.755208333333329</v>
      </c>
      <c r="R59" s="262">
        <f t="shared" si="13"/>
        <v>2568.1770833333303</v>
      </c>
      <c r="S59" s="333">
        <f t="shared" si="10"/>
        <v>0</v>
      </c>
      <c r="T59" s="264">
        <f>IFERROR(R59*'Unit Rates'!$D$17/100,"")</f>
        <v>770.45312499999909</v>
      </c>
      <c r="U59" s="260">
        <f t="shared" si="11"/>
        <v>0</v>
      </c>
      <c r="V59" s="284"/>
      <c r="W59" s="280" t="s">
        <v>385</v>
      </c>
      <c r="X59" s="281" t="s">
        <v>371</v>
      </c>
      <c r="Y59" s="281"/>
      <c r="Z59" s="280"/>
      <c r="AA59" s="281"/>
      <c r="AB59" s="281"/>
      <c r="AC59" s="282"/>
      <c r="AD59" s="281"/>
      <c r="AE59" s="281"/>
      <c r="AF59" s="281"/>
      <c r="AG59" s="280"/>
      <c r="AH59" s="282"/>
      <c r="AI59" s="280"/>
      <c r="AJ59" s="282"/>
      <c r="AK59" s="124"/>
      <c r="AL59" s="125"/>
      <c r="AM59" s="126"/>
      <c r="AN59" s="127"/>
      <c r="AO59" s="127"/>
      <c r="AP59" s="127"/>
      <c r="AQ59" s="115" t="str">
        <f t="shared" ref="AQ59:AQ123" si="16">IF(A59="","",ROW()-ROW($AQ$2))</f>
        <v/>
      </c>
      <c r="AR59" s="115">
        <f t="shared" ref="AR59:AR124" si="17">IF(C59="",0,IF(AQ59="",AR58,AQ59))</f>
        <v>47</v>
      </c>
      <c r="AS59" s="115" t="str">
        <f t="shared" si="12"/>
        <v/>
      </c>
      <c r="AT59" s="116" t="str">
        <f ca="1">IF(AS59="","",MIN(OFFSET(C59,0,0):OFFSET(C59,AS59-1,0)))</f>
        <v/>
      </c>
      <c r="AU59" s="116" t="str">
        <f ca="1">IF(AS59="","",MIN(OFFSET(D59,0,0):OFFSET(D59,AS59-1,0)))</f>
        <v/>
      </c>
      <c r="AV59" s="116" t="str">
        <f ca="1">IF(AS59="","",MAX(OFFSET(C59,0,0):OFFSET(C59,AS59-1,0)))</f>
        <v/>
      </c>
      <c r="AW59" s="116" t="str">
        <f ca="1">IF(AS59="","",MAX(OFFSET(D59,0,0):OFFSET(D59,AS59-1,0)))</f>
        <v/>
      </c>
      <c r="AX59" s="116">
        <f t="shared" ref="AX59:AX123" ca="1" si="18">MIN(AT59:AW59)</f>
        <v>0</v>
      </c>
      <c r="AY59" s="117">
        <f t="shared" ref="AY59:AY123" ca="1" si="19">MAX(AT59:AW59)</f>
        <v>0</v>
      </c>
      <c r="AZ59" s="233" t="str">
        <f>IFERROR(IF(#REF!="",R59*'Unit Rates'!$D$17/100,#REF!),"")</f>
        <v/>
      </c>
    </row>
    <row r="60" spans="1:52" ht="15.6" x14ac:dyDescent="0.3">
      <c r="A60" s="327"/>
      <c r="B60" s="329"/>
      <c r="C60" s="328">
        <v>4.26</v>
      </c>
      <c r="D60" s="330">
        <v>4.3</v>
      </c>
      <c r="E60" s="110">
        <f t="shared" si="14"/>
        <v>40.000000000000036</v>
      </c>
      <c r="F60" s="121"/>
      <c r="G60" s="121"/>
      <c r="H60" s="122">
        <f t="shared" si="15"/>
        <v>0</v>
      </c>
      <c r="I60" s="123" t="s">
        <v>59</v>
      </c>
      <c r="J60" s="111" t="s">
        <v>409</v>
      </c>
      <c r="K60" s="112"/>
      <c r="L60" s="113" t="str">
        <f>VLOOKUP('Damage Pickup'!$J60&amp;'Damage Pickup'!$K60,Code!$I$2:$M$51,4,0)</f>
        <v>Medium Grade</v>
      </c>
      <c r="M60" s="331" t="s">
        <v>518</v>
      </c>
      <c r="N60" s="332">
        <v>12</v>
      </c>
      <c r="O60" s="286" t="s">
        <v>588</v>
      </c>
      <c r="P60" s="109"/>
      <c r="Q60" s="114">
        <f>VLOOKUP(J60&amp;K60,Code!$I$2:$M$51,5,0)</f>
        <v>3.828125</v>
      </c>
      <c r="R60" s="262">
        <f t="shared" si="13"/>
        <v>153.12500000000014</v>
      </c>
      <c r="S60" s="333">
        <f t="shared" si="10"/>
        <v>0</v>
      </c>
      <c r="T60" s="264">
        <f>IFERROR(R60*'Unit Rates'!$D$17/100,"")</f>
        <v>45.937500000000043</v>
      </c>
      <c r="U60" s="260">
        <f t="shared" si="11"/>
        <v>0</v>
      </c>
      <c r="V60" s="284"/>
      <c r="W60" s="280" t="s">
        <v>385</v>
      </c>
      <c r="X60" s="281" t="s">
        <v>371</v>
      </c>
      <c r="Y60" s="281"/>
      <c r="Z60" s="280"/>
      <c r="AA60" s="281"/>
      <c r="AB60" s="281"/>
      <c r="AC60" s="282"/>
      <c r="AD60" s="281"/>
      <c r="AE60" s="281"/>
      <c r="AF60" s="281"/>
      <c r="AG60" s="280"/>
      <c r="AH60" s="282"/>
      <c r="AI60" s="280"/>
      <c r="AJ60" s="282"/>
      <c r="AK60" s="124"/>
      <c r="AL60" s="125"/>
      <c r="AM60" s="126"/>
      <c r="AN60" s="127"/>
      <c r="AO60" s="127"/>
      <c r="AP60" s="127"/>
      <c r="AQ60" s="115" t="str">
        <f t="shared" si="16"/>
        <v/>
      </c>
      <c r="AR60" s="115">
        <f t="shared" si="17"/>
        <v>47</v>
      </c>
      <c r="AS60" s="115" t="str">
        <f t="shared" si="12"/>
        <v/>
      </c>
      <c r="AT60" s="116" t="str">
        <f ca="1">IF(AS60="","",MIN(OFFSET(C60,0,0):OFFSET(C60,AS60-1,0)))</f>
        <v/>
      </c>
      <c r="AU60" s="116" t="str">
        <f ca="1">IF(AS60="","",MIN(OFFSET(D60,0,0):OFFSET(D60,AS60-1,0)))</f>
        <v/>
      </c>
      <c r="AV60" s="116" t="str">
        <f ca="1">IF(AS60="","",MAX(OFFSET(C60,0,0):OFFSET(C60,AS60-1,0)))</f>
        <v/>
      </c>
      <c r="AW60" s="116" t="str">
        <f ca="1">IF(AS60="","",MAX(OFFSET(D60,0,0):OFFSET(D60,AS60-1,0)))</f>
        <v/>
      </c>
      <c r="AX60" s="116">
        <f t="shared" ca="1" si="18"/>
        <v>0</v>
      </c>
      <c r="AY60" s="117">
        <f t="shared" ca="1" si="19"/>
        <v>0</v>
      </c>
      <c r="AZ60" s="233" t="str">
        <f>IFERROR(IF(#REF!="",R60*'Unit Rates'!$D$17/100,#REF!),"")</f>
        <v/>
      </c>
    </row>
    <row r="61" spans="1:52" ht="15.6" x14ac:dyDescent="0.3">
      <c r="A61" s="327"/>
      <c r="B61" s="329"/>
      <c r="C61" s="328">
        <v>4.3</v>
      </c>
      <c r="D61" s="330">
        <v>4.78</v>
      </c>
      <c r="E61" s="110">
        <f t="shared" si="14"/>
        <v>480.00000000000045</v>
      </c>
      <c r="F61" s="121"/>
      <c r="G61" s="121"/>
      <c r="H61" s="122">
        <f t="shared" si="15"/>
        <v>0</v>
      </c>
      <c r="I61" s="123" t="s">
        <v>59</v>
      </c>
      <c r="J61" s="111" t="s">
        <v>409</v>
      </c>
      <c r="K61" s="112"/>
      <c r="L61" s="113" t="str">
        <f>VLOOKUP('Damage Pickup'!$J61&amp;'Damage Pickup'!$K61,Code!$I$2:$M$51,4,0)</f>
        <v>Medium Grade</v>
      </c>
      <c r="M61" s="331" t="s">
        <v>517</v>
      </c>
      <c r="N61" s="332">
        <v>13</v>
      </c>
      <c r="O61" s="286" t="s">
        <v>588</v>
      </c>
      <c r="P61" s="109"/>
      <c r="Q61" s="114">
        <f>VLOOKUP(J61&amp;K61,Code!$I$2:$M$51,5,0)</f>
        <v>3.828125</v>
      </c>
      <c r="R61" s="262">
        <f t="shared" si="13"/>
        <v>1837.5000000000018</v>
      </c>
      <c r="S61" s="333">
        <f t="shared" si="10"/>
        <v>0</v>
      </c>
      <c r="T61" s="264">
        <f>IFERROR(R61*'Unit Rates'!$D$17/100,"")</f>
        <v>551.25000000000057</v>
      </c>
      <c r="U61" s="260">
        <f t="shared" si="11"/>
        <v>0</v>
      </c>
      <c r="V61" s="284"/>
      <c r="W61" s="280" t="s">
        <v>385</v>
      </c>
      <c r="X61" s="281" t="s">
        <v>371</v>
      </c>
      <c r="Y61" s="281"/>
      <c r="Z61" s="280"/>
      <c r="AA61" s="281"/>
      <c r="AB61" s="281"/>
      <c r="AC61" s="282"/>
      <c r="AD61" s="281"/>
      <c r="AE61" s="281"/>
      <c r="AF61" s="281"/>
      <c r="AG61" s="280"/>
      <c r="AH61" s="282"/>
      <c r="AI61" s="280"/>
      <c r="AJ61" s="282"/>
      <c r="AK61" s="124"/>
      <c r="AL61" s="125"/>
      <c r="AM61" s="126"/>
      <c r="AN61" s="127"/>
      <c r="AO61" s="127"/>
      <c r="AP61" s="127"/>
      <c r="AQ61" s="115" t="str">
        <f t="shared" si="16"/>
        <v/>
      </c>
      <c r="AR61" s="115">
        <f t="shared" si="17"/>
        <v>47</v>
      </c>
      <c r="AS61" s="115" t="str">
        <f t="shared" si="12"/>
        <v/>
      </c>
      <c r="AT61" s="116" t="str">
        <f ca="1">IF(AS61="","",MIN(OFFSET(C61,0,0):OFFSET(C61,AS61-1,0)))</f>
        <v/>
      </c>
      <c r="AU61" s="116" t="str">
        <f ca="1">IF(AS61="","",MIN(OFFSET(D61,0,0):OFFSET(D61,AS61-1,0)))</f>
        <v/>
      </c>
      <c r="AV61" s="116" t="str">
        <f ca="1">IF(AS61="","",MAX(OFFSET(C61,0,0):OFFSET(C61,AS61-1,0)))</f>
        <v/>
      </c>
      <c r="AW61" s="116" t="str">
        <f ca="1">IF(AS61="","",MAX(OFFSET(D61,0,0):OFFSET(D61,AS61-1,0)))</f>
        <v/>
      </c>
      <c r="AX61" s="116">
        <f t="shared" ca="1" si="18"/>
        <v>0</v>
      </c>
      <c r="AY61" s="117">
        <f t="shared" ca="1" si="19"/>
        <v>0</v>
      </c>
      <c r="AZ61" s="233" t="str">
        <f>IFERROR(IF(#REF!="",R61*'Unit Rates'!$D$17/100,#REF!),"")</f>
        <v/>
      </c>
    </row>
    <row r="62" spans="1:52" ht="15.6" x14ac:dyDescent="0.3">
      <c r="A62" s="327"/>
      <c r="B62" s="329"/>
      <c r="C62" s="328">
        <v>4.78</v>
      </c>
      <c r="D62" s="330">
        <v>4.9800000000000004</v>
      </c>
      <c r="E62" s="110">
        <f t="shared" si="14"/>
        <v>200.00000000000017</v>
      </c>
      <c r="F62" s="121"/>
      <c r="G62" s="121"/>
      <c r="H62" s="122">
        <f t="shared" si="15"/>
        <v>0</v>
      </c>
      <c r="I62" s="123" t="s">
        <v>59</v>
      </c>
      <c r="J62" s="111" t="s">
        <v>409</v>
      </c>
      <c r="K62" s="112"/>
      <c r="L62" s="113" t="str">
        <f>VLOOKUP('Damage Pickup'!$J62&amp;'Damage Pickup'!$K62,Code!$I$2:$M$51,4,0)</f>
        <v>Medium Grade</v>
      </c>
      <c r="M62" s="331" t="s">
        <v>462</v>
      </c>
      <c r="N62" s="332" t="s">
        <v>1051</v>
      </c>
      <c r="O62" s="286" t="s">
        <v>971</v>
      </c>
      <c r="P62" s="109"/>
      <c r="Q62" s="114">
        <f>VLOOKUP(J62&amp;K62,Code!$I$2:$M$51,5,0)</f>
        <v>3.828125</v>
      </c>
      <c r="R62" s="262">
        <f t="shared" si="13"/>
        <v>765.62500000000068</v>
      </c>
      <c r="S62" s="333">
        <f t="shared" si="10"/>
        <v>0</v>
      </c>
      <c r="T62" s="264">
        <f>IFERROR(R62*'Unit Rates'!$D$17/100,"")</f>
        <v>229.68750000000023</v>
      </c>
      <c r="U62" s="260">
        <f t="shared" si="11"/>
        <v>0</v>
      </c>
      <c r="V62" s="284"/>
      <c r="W62" s="280" t="s">
        <v>385</v>
      </c>
      <c r="X62" s="281" t="s">
        <v>371</v>
      </c>
      <c r="Y62" s="281"/>
      <c r="Z62" s="280"/>
      <c r="AA62" s="281"/>
      <c r="AB62" s="281"/>
      <c r="AC62" s="282"/>
      <c r="AD62" s="281"/>
      <c r="AE62" s="281"/>
      <c r="AF62" s="281"/>
      <c r="AG62" s="280"/>
      <c r="AH62" s="282"/>
      <c r="AI62" s="280"/>
      <c r="AJ62" s="282"/>
      <c r="AK62" s="124"/>
      <c r="AL62" s="125"/>
      <c r="AM62" s="126"/>
      <c r="AN62" s="127"/>
      <c r="AO62" s="127"/>
      <c r="AP62" s="127"/>
      <c r="AQ62" s="115" t="str">
        <f t="shared" si="16"/>
        <v/>
      </c>
      <c r="AR62" s="115">
        <f t="shared" si="17"/>
        <v>47</v>
      </c>
      <c r="AS62" s="115" t="str">
        <f t="shared" si="12"/>
        <v/>
      </c>
      <c r="AT62" s="116" t="str">
        <f ca="1">IF(AS62="","",MIN(OFFSET(C62,0,0):OFFSET(C62,AS62-1,0)))</f>
        <v/>
      </c>
      <c r="AU62" s="116" t="str">
        <f ca="1">IF(AS62="","",MIN(OFFSET(D62,0,0):OFFSET(D62,AS62-1,0)))</f>
        <v/>
      </c>
      <c r="AV62" s="116" t="str">
        <f ca="1">IF(AS62="","",MAX(OFFSET(C62,0,0):OFFSET(C62,AS62-1,0)))</f>
        <v/>
      </c>
      <c r="AW62" s="116" t="str">
        <f ca="1">IF(AS62="","",MAX(OFFSET(D62,0,0):OFFSET(D62,AS62-1,0)))</f>
        <v/>
      </c>
      <c r="AX62" s="116">
        <f t="shared" ca="1" si="18"/>
        <v>0</v>
      </c>
      <c r="AY62" s="117">
        <f t="shared" ca="1" si="19"/>
        <v>0</v>
      </c>
      <c r="AZ62" s="233" t="str">
        <f>IFERROR(IF(#REF!="",R62*'Unit Rates'!$D$17/100,#REF!),"")</f>
        <v/>
      </c>
    </row>
    <row r="63" spans="1:52" ht="15.6" x14ac:dyDescent="0.3">
      <c r="A63" s="327"/>
      <c r="B63" s="329"/>
      <c r="C63" s="328">
        <v>5.1100000000000003</v>
      </c>
      <c r="D63" s="330">
        <v>5.6</v>
      </c>
      <c r="E63" s="110">
        <f t="shared" si="14"/>
        <v>489.99999999999932</v>
      </c>
      <c r="F63" s="121"/>
      <c r="G63" s="121"/>
      <c r="H63" s="122">
        <f t="shared" si="15"/>
        <v>0</v>
      </c>
      <c r="I63" s="123" t="s">
        <v>59</v>
      </c>
      <c r="J63" s="111" t="s">
        <v>93</v>
      </c>
      <c r="K63" s="112" t="s">
        <v>103</v>
      </c>
      <c r="L63" s="113" t="str">
        <f>VLOOKUP('Damage Pickup'!$J63&amp;'Damage Pickup'!$K63,Code!$I$2:$M$51,4,0)</f>
        <v>Drain Reshape</v>
      </c>
      <c r="M63" s="331" t="s">
        <v>519</v>
      </c>
      <c r="N63" s="332" t="s">
        <v>1052</v>
      </c>
      <c r="O63" s="286" t="s">
        <v>594</v>
      </c>
      <c r="P63" s="109"/>
      <c r="Q63" s="114">
        <f>VLOOKUP(J63&amp;K63,Code!$I$2:$M$51,5,0)</f>
        <v>1.18875</v>
      </c>
      <c r="R63" s="262">
        <f t="shared" si="13"/>
        <v>582.48749999999916</v>
      </c>
      <c r="S63" s="333">
        <f t="shared" si="10"/>
        <v>0</v>
      </c>
      <c r="T63" s="264">
        <f>IFERROR(R63*'Unit Rates'!$D$17/100,"")</f>
        <v>174.74624999999975</v>
      </c>
      <c r="U63" s="260">
        <f t="shared" si="11"/>
        <v>0</v>
      </c>
      <c r="V63" s="284"/>
      <c r="W63" s="280" t="s">
        <v>385</v>
      </c>
      <c r="X63" s="281" t="s">
        <v>371</v>
      </c>
      <c r="Y63" s="281"/>
      <c r="Z63" s="280"/>
      <c r="AA63" s="281"/>
      <c r="AB63" s="281"/>
      <c r="AC63" s="282"/>
      <c r="AD63" s="281"/>
      <c r="AE63" s="281"/>
      <c r="AF63" s="281"/>
      <c r="AG63" s="280"/>
      <c r="AH63" s="282"/>
      <c r="AI63" s="280"/>
      <c r="AJ63" s="282"/>
      <c r="AK63" s="124"/>
      <c r="AL63" s="125"/>
      <c r="AM63" s="126"/>
      <c r="AN63" s="127"/>
      <c r="AO63" s="127"/>
      <c r="AP63" s="127"/>
      <c r="AQ63" s="115" t="str">
        <f t="shared" si="16"/>
        <v/>
      </c>
      <c r="AR63" s="115">
        <f t="shared" si="17"/>
        <v>47</v>
      </c>
      <c r="AS63" s="115" t="str">
        <f t="shared" si="12"/>
        <v/>
      </c>
      <c r="AT63" s="116" t="str">
        <f ca="1">IF(AS63="","",MIN(OFFSET(C63,0,0):OFFSET(C63,AS63-1,0)))</f>
        <v/>
      </c>
      <c r="AU63" s="116" t="str">
        <f ca="1">IF(AS63="","",MIN(OFFSET(D63,0,0):OFFSET(D63,AS63-1,0)))</f>
        <v/>
      </c>
      <c r="AV63" s="116" t="str">
        <f ca="1">IF(AS63="","",MAX(OFFSET(C63,0,0):OFFSET(C63,AS63-1,0)))</f>
        <v/>
      </c>
      <c r="AW63" s="116" t="str">
        <f ca="1">IF(AS63="","",MAX(OFFSET(D63,0,0):OFFSET(D63,AS63-1,0)))</f>
        <v/>
      </c>
      <c r="AX63" s="116">
        <f t="shared" ca="1" si="18"/>
        <v>0</v>
      </c>
      <c r="AY63" s="117">
        <f t="shared" ca="1" si="19"/>
        <v>0</v>
      </c>
      <c r="AZ63" s="233" t="str">
        <f>IFERROR(IF(#REF!="",R63*'Unit Rates'!$D$17/100,#REF!),"")</f>
        <v/>
      </c>
    </row>
    <row r="64" spans="1:52" ht="15.6" x14ac:dyDescent="0.3">
      <c r="A64" s="327"/>
      <c r="B64" s="329"/>
      <c r="C64" s="328">
        <v>5.6</v>
      </c>
      <c r="D64" s="330">
        <v>5.96</v>
      </c>
      <c r="E64" s="110">
        <f t="shared" si="14"/>
        <v>360.00000000000034</v>
      </c>
      <c r="F64" s="121"/>
      <c r="G64" s="121"/>
      <c r="H64" s="122">
        <f t="shared" si="15"/>
        <v>0</v>
      </c>
      <c r="I64" s="123" t="s">
        <v>59</v>
      </c>
      <c r="J64" s="111" t="s">
        <v>95</v>
      </c>
      <c r="K64" s="112" t="s">
        <v>103</v>
      </c>
      <c r="L64" s="113" t="str">
        <f>VLOOKUP('Damage Pickup'!$J64&amp;'Damage Pickup'!$K64,Code!$I$2:$M$51,4,0)</f>
        <v>Heavy Grade</v>
      </c>
      <c r="M64" s="331" t="s">
        <v>520</v>
      </c>
      <c r="N64" s="332">
        <v>18</v>
      </c>
      <c r="O64" s="286" t="s">
        <v>972</v>
      </c>
      <c r="P64" s="109"/>
      <c r="Q64" s="114">
        <f>VLOOKUP(J64&amp;K64,Code!$I$2:$M$51,5,0)</f>
        <v>19.755208333333329</v>
      </c>
      <c r="R64" s="262">
        <f t="shared" si="13"/>
        <v>7111.8750000000055</v>
      </c>
      <c r="S64" s="333">
        <f t="shared" si="10"/>
        <v>0</v>
      </c>
      <c r="T64" s="264">
        <f>IFERROR(R64*'Unit Rates'!$D$17/100,"")</f>
        <v>2133.5625000000018</v>
      </c>
      <c r="U64" s="260">
        <f t="shared" si="11"/>
        <v>0</v>
      </c>
      <c r="V64" s="284"/>
      <c r="W64" s="280" t="s">
        <v>385</v>
      </c>
      <c r="X64" s="281" t="s">
        <v>371</v>
      </c>
      <c r="Y64" s="281"/>
      <c r="Z64" s="280"/>
      <c r="AA64" s="281"/>
      <c r="AB64" s="281"/>
      <c r="AC64" s="282"/>
      <c r="AD64" s="281"/>
      <c r="AE64" s="281"/>
      <c r="AF64" s="281"/>
      <c r="AG64" s="280"/>
      <c r="AH64" s="282"/>
      <c r="AI64" s="280"/>
      <c r="AJ64" s="282"/>
      <c r="AK64" s="124"/>
      <c r="AL64" s="125"/>
      <c r="AM64" s="126"/>
      <c r="AN64" s="127"/>
      <c r="AO64" s="127"/>
      <c r="AP64" s="127"/>
      <c r="AQ64" s="115" t="str">
        <f t="shared" si="16"/>
        <v/>
      </c>
      <c r="AR64" s="115">
        <f t="shared" si="17"/>
        <v>47</v>
      </c>
      <c r="AS64" s="115" t="str">
        <f t="shared" si="12"/>
        <v/>
      </c>
      <c r="AT64" s="116" t="str">
        <f ca="1">IF(AS64="","",MIN(OFFSET(C64,0,0):OFFSET(C64,AS64-1,0)))</f>
        <v/>
      </c>
      <c r="AU64" s="116" t="str">
        <f ca="1">IF(AS64="","",MIN(OFFSET(D64,0,0):OFFSET(D64,AS64-1,0)))</f>
        <v/>
      </c>
      <c r="AV64" s="116" t="str">
        <f ca="1">IF(AS64="","",MAX(OFFSET(C64,0,0):OFFSET(C64,AS64-1,0)))</f>
        <v/>
      </c>
      <c r="AW64" s="116" t="str">
        <f ca="1">IF(AS64="","",MAX(OFFSET(D64,0,0):OFFSET(D64,AS64-1,0)))</f>
        <v/>
      </c>
      <c r="AX64" s="116">
        <f t="shared" ca="1" si="18"/>
        <v>0</v>
      </c>
      <c r="AY64" s="117">
        <f t="shared" ca="1" si="19"/>
        <v>0</v>
      </c>
      <c r="AZ64" s="233" t="str">
        <f>IFERROR(IF(#REF!="",R64*'Unit Rates'!$D$17/100,#REF!),"")</f>
        <v/>
      </c>
    </row>
    <row r="65" spans="1:52" ht="15.6" x14ac:dyDescent="0.3">
      <c r="A65" s="327"/>
      <c r="B65" s="329"/>
      <c r="C65" s="328">
        <v>5.96</v>
      </c>
      <c r="D65" s="330">
        <v>6</v>
      </c>
      <c r="E65" s="110">
        <f t="shared" si="14"/>
        <v>40.000000000000036</v>
      </c>
      <c r="F65" s="121"/>
      <c r="G65" s="121"/>
      <c r="H65" s="122">
        <f t="shared" si="15"/>
        <v>0</v>
      </c>
      <c r="I65" s="123" t="s">
        <v>59</v>
      </c>
      <c r="J65" s="111" t="s">
        <v>409</v>
      </c>
      <c r="K65" s="112"/>
      <c r="L65" s="113" t="str">
        <f>VLOOKUP('Damage Pickup'!$J65&amp;'Damage Pickup'!$K65,Code!$I$2:$M$51,4,0)</f>
        <v>Medium Grade</v>
      </c>
      <c r="M65" s="331" t="s">
        <v>521</v>
      </c>
      <c r="N65" s="332" t="s">
        <v>1020</v>
      </c>
      <c r="O65" s="286" t="s">
        <v>592</v>
      </c>
      <c r="P65" s="109"/>
      <c r="Q65" s="114">
        <f>VLOOKUP(J65&amp;K65,Code!$I$2:$M$51,5,0)</f>
        <v>3.828125</v>
      </c>
      <c r="R65" s="262">
        <f t="shared" si="13"/>
        <v>153.12500000000014</v>
      </c>
      <c r="S65" s="333">
        <f t="shared" si="10"/>
        <v>0</v>
      </c>
      <c r="T65" s="264">
        <f>IFERROR(R65*'Unit Rates'!$D$17/100,"")</f>
        <v>45.937500000000043</v>
      </c>
      <c r="U65" s="260">
        <f t="shared" si="11"/>
        <v>0</v>
      </c>
      <c r="V65" s="284"/>
      <c r="W65" s="280" t="s">
        <v>385</v>
      </c>
      <c r="X65" s="281" t="s">
        <v>371</v>
      </c>
      <c r="Y65" s="281"/>
      <c r="Z65" s="280"/>
      <c r="AA65" s="281"/>
      <c r="AB65" s="281"/>
      <c r="AC65" s="282"/>
      <c r="AD65" s="281"/>
      <c r="AE65" s="281"/>
      <c r="AF65" s="281"/>
      <c r="AG65" s="280"/>
      <c r="AH65" s="282"/>
      <c r="AI65" s="280"/>
      <c r="AJ65" s="282"/>
      <c r="AK65" s="124"/>
      <c r="AL65" s="125"/>
      <c r="AM65" s="126"/>
      <c r="AN65" s="127"/>
      <c r="AO65" s="127"/>
      <c r="AP65" s="127"/>
      <c r="AQ65" s="115" t="str">
        <f t="shared" si="16"/>
        <v/>
      </c>
      <c r="AR65" s="115">
        <f t="shared" si="17"/>
        <v>47</v>
      </c>
      <c r="AS65" s="115" t="str">
        <f t="shared" si="12"/>
        <v/>
      </c>
      <c r="AT65" s="116" t="str">
        <f ca="1">IF(AS65="","",MIN(OFFSET(C65,0,0):OFFSET(C65,AS65-1,0)))</f>
        <v/>
      </c>
      <c r="AU65" s="116" t="str">
        <f ca="1">IF(AS65="","",MIN(OFFSET(D65,0,0):OFFSET(D65,AS65-1,0)))</f>
        <v/>
      </c>
      <c r="AV65" s="116" t="str">
        <f ca="1">IF(AS65="","",MAX(OFFSET(C65,0,0):OFFSET(C65,AS65-1,0)))</f>
        <v/>
      </c>
      <c r="AW65" s="116" t="str">
        <f ca="1">IF(AS65="","",MAX(OFFSET(D65,0,0):OFFSET(D65,AS65-1,0)))</f>
        <v/>
      </c>
      <c r="AX65" s="116">
        <f t="shared" ca="1" si="18"/>
        <v>0</v>
      </c>
      <c r="AY65" s="117">
        <f t="shared" ca="1" si="19"/>
        <v>0</v>
      </c>
      <c r="AZ65" s="233" t="str">
        <f>IFERROR(IF(#REF!="",R65*'Unit Rates'!$D$17/100,#REF!),"")</f>
        <v/>
      </c>
    </row>
    <row r="66" spans="1:52" ht="15.6" x14ac:dyDescent="0.3">
      <c r="A66" s="327"/>
      <c r="B66" s="329"/>
      <c r="C66" s="328">
        <v>6</v>
      </c>
      <c r="D66" s="330">
        <v>8.41</v>
      </c>
      <c r="E66" s="110">
        <f t="shared" si="14"/>
        <v>2410</v>
      </c>
      <c r="F66" s="121"/>
      <c r="G66" s="121"/>
      <c r="H66" s="122">
        <f t="shared" si="15"/>
        <v>0</v>
      </c>
      <c r="I66" s="123" t="s">
        <v>59</v>
      </c>
      <c r="J66" s="111" t="s">
        <v>409</v>
      </c>
      <c r="K66" s="112"/>
      <c r="L66" s="113" t="str">
        <f>VLOOKUP('Damage Pickup'!$J66&amp;'Damage Pickup'!$K66,Code!$I$2:$M$51,4,0)</f>
        <v>Medium Grade</v>
      </c>
      <c r="M66" s="331" t="s">
        <v>549</v>
      </c>
      <c r="N66" s="332" t="s">
        <v>1021</v>
      </c>
      <c r="O66" s="286" t="s">
        <v>593</v>
      </c>
      <c r="P66" s="109"/>
      <c r="Q66" s="114">
        <f>VLOOKUP(J66&amp;K66,Code!$I$2:$M$51,5,0)</f>
        <v>3.828125</v>
      </c>
      <c r="R66" s="262">
        <f t="shared" si="13"/>
        <v>9225.78125</v>
      </c>
      <c r="S66" s="333">
        <f t="shared" si="10"/>
        <v>0</v>
      </c>
      <c r="T66" s="264">
        <f>IFERROR(R66*'Unit Rates'!$D$17/100,"")</f>
        <v>2767.734375</v>
      </c>
      <c r="U66" s="260">
        <f t="shared" si="11"/>
        <v>0</v>
      </c>
      <c r="V66" s="284"/>
      <c r="W66" s="280" t="s">
        <v>385</v>
      </c>
      <c r="X66" s="281" t="s">
        <v>371</v>
      </c>
      <c r="Y66" s="281"/>
      <c r="Z66" s="280"/>
      <c r="AA66" s="281"/>
      <c r="AB66" s="281"/>
      <c r="AC66" s="282"/>
      <c r="AD66" s="281"/>
      <c r="AE66" s="281"/>
      <c r="AF66" s="281"/>
      <c r="AG66" s="280"/>
      <c r="AH66" s="282"/>
      <c r="AI66" s="280"/>
      <c r="AJ66" s="282"/>
      <c r="AK66" s="124"/>
      <c r="AL66" s="125"/>
      <c r="AM66" s="126"/>
      <c r="AN66" s="127"/>
      <c r="AO66" s="127"/>
      <c r="AP66" s="127"/>
      <c r="AQ66" s="115" t="str">
        <f t="shared" si="16"/>
        <v/>
      </c>
      <c r="AR66" s="115">
        <f t="shared" si="17"/>
        <v>47</v>
      </c>
      <c r="AS66" s="115" t="str">
        <f t="shared" si="12"/>
        <v/>
      </c>
      <c r="AT66" s="116" t="str">
        <f ca="1">IF(AS66="","",MIN(OFFSET(C66,0,0):OFFSET(C66,AS66-1,0)))</f>
        <v/>
      </c>
      <c r="AU66" s="116" t="str">
        <f ca="1">IF(AS66="","",MIN(OFFSET(D66,0,0):OFFSET(D66,AS66-1,0)))</f>
        <v/>
      </c>
      <c r="AV66" s="116" t="str">
        <f ca="1">IF(AS66="","",MAX(OFFSET(C66,0,0):OFFSET(C66,AS66-1,0)))</f>
        <v/>
      </c>
      <c r="AW66" s="116" t="str">
        <f ca="1">IF(AS66="","",MAX(OFFSET(D66,0,0):OFFSET(D66,AS66-1,0)))</f>
        <v/>
      </c>
      <c r="AX66" s="116">
        <f t="shared" ca="1" si="18"/>
        <v>0</v>
      </c>
      <c r="AY66" s="117">
        <f t="shared" ca="1" si="19"/>
        <v>0</v>
      </c>
      <c r="AZ66" s="233" t="str">
        <f>IFERROR(IF(#REF!="",R66*'Unit Rates'!$D$17/100,#REF!),"")</f>
        <v/>
      </c>
    </row>
    <row r="67" spans="1:52" ht="15.6" x14ac:dyDescent="0.3">
      <c r="A67" s="327"/>
      <c r="B67" s="329"/>
      <c r="C67" s="328">
        <v>8.41</v>
      </c>
      <c r="D67" s="330">
        <v>8.4499999999999993</v>
      </c>
      <c r="E67" s="110">
        <f t="shared" si="14"/>
        <v>39.999999999999147</v>
      </c>
      <c r="F67" s="121"/>
      <c r="G67" s="121"/>
      <c r="H67" s="122">
        <f t="shared" si="15"/>
        <v>0</v>
      </c>
      <c r="I67" s="123" t="s">
        <v>59</v>
      </c>
      <c r="J67" s="111" t="s">
        <v>409</v>
      </c>
      <c r="K67" s="112"/>
      <c r="L67" s="113" t="str">
        <f>VLOOKUP('Damage Pickup'!$J67&amp;'Damage Pickup'!$K67,Code!$I$2:$M$51,4,0)</f>
        <v>Medium Grade</v>
      </c>
      <c r="M67" s="331" t="s">
        <v>522</v>
      </c>
      <c r="N67" s="332">
        <v>25</v>
      </c>
      <c r="O67" s="286" t="s">
        <v>592</v>
      </c>
      <c r="P67" s="109"/>
      <c r="Q67" s="114">
        <f>VLOOKUP(J67&amp;K67,Code!$I$2:$M$51,5,0)</f>
        <v>3.828125</v>
      </c>
      <c r="R67" s="262">
        <f t="shared" si="13"/>
        <v>153.12499999999673</v>
      </c>
      <c r="S67" s="333">
        <f t="shared" ref="S67:S98" si="20">SUMIF($AR:$AR,AQ67,$R:$R)</f>
        <v>0</v>
      </c>
      <c r="T67" s="264">
        <f>IFERROR(R67*'Unit Rates'!$D$17/100,"")</f>
        <v>45.937499999999019</v>
      </c>
      <c r="U67" s="260">
        <f t="shared" ref="U67:U98" si="21">SUMIF($AR:$AR,AQ67,$T:$T)</f>
        <v>0</v>
      </c>
      <c r="V67" s="284"/>
      <c r="W67" s="280" t="s">
        <v>385</v>
      </c>
      <c r="X67" s="281" t="s">
        <v>371</v>
      </c>
      <c r="Y67" s="281"/>
      <c r="Z67" s="280"/>
      <c r="AA67" s="281"/>
      <c r="AB67" s="281"/>
      <c r="AC67" s="282"/>
      <c r="AD67" s="281"/>
      <c r="AE67" s="281"/>
      <c r="AF67" s="281"/>
      <c r="AG67" s="280"/>
      <c r="AH67" s="282"/>
      <c r="AI67" s="280"/>
      <c r="AJ67" s="282"/>
      <c r="AK67" s="124"/>
      <c r="AL67" s="125"/>
      <c r="AM67" s="126"/>
      <c r="AN67" s="127"/>
      <c r="AO67" s="127"/>
      <c r="AP67" s="127"/>
      <c r="AQ67" s="115" t="str">
        <f t="shared" si="16"/>
        <v/>
      </c>
      <c r="AR67" s="115">
        <f t="shared" si="17"/>
        <v>47</v>
      </c>
      <c r="AS67" s="115" t="str">
        <f t="shared" ref="AS67:AS98" si="22">IF(AQ67="","",COUNTIF($AR:$AR,AQ67))</f>
        <v/>
      </c>
      <c r="AT67" s="116" t="str">
        <f ca="1">IF(AS67="","",MIN(OFFSET(C67,0,0):OFFSET(C67,AS67-1,0)))</f>
        <v/>
      </c>
      <c r="AU67" s="116" t="str">
        <f ca="1">IF(AS67="","",MIN(OFFSET(D67,0,0):OFFSET(D67,AS67-1,0)))</f>
        <v/>
      </c>
      <c r="AV67" s="116" t="str">
        <f ca="1">IF(AS67="","",MAX(OFFSET(C67,0,0):OFFSET(C67,AS67-1,0)))</f>
        <v/>
      </c>
      <c r="AW67" s="116" t="str">
        <f ca="1">IF(AS67="","",MAX(OFFSET(D67,0,0):OFFSET(D67,AS67-1,0)))</f>
        <v/>
      </c>
      <c r="AX67" s="116">
        <f t="shared" ca="1" si="18"/>
        <v>0</v>
      </c>
      <c r="AY67" s="117">
        <f t="shared" ca="1" si="19"/>
        <v>0</v>
      </c>
      <c r="AZ67" s="233" t="str">
        <f>IFERROR(IF(#REF!="",R67*'Unit Rates'!$D$17/100,#REF!),"")</f>
        <v/>
      </c>
    </row>
    <row r="68" spans="1:52" ht="15.6" x14ac:dyDescent="0.3">
      <c r="A68" s="327"/>
      <c r="B68" s="329"/>
      <c r="C68" s="328">
        <v>8.4499999999999993</v>
      </c>
      <c r="D68" s="330">
        <v>9</v>
      </c>
      <c r="E68" s="110">
        <f t="shared" si="14"/>
        <v>550.00000000000068</v>
      </c>
      <c r="F68" s="121"/>
      <c r="G68" s="121"/>
      <c r="H68" s="122">
        <f t="shared" si="15"/>
        <v>0</v>
      </c>
      <c r="I68" s="123" t="s">
        <v>459</v>
      </c>
      <c r="J68" s="111" t="s">
        <v>95</v>
      </c>
      <c r="K68" s="112" t="s">
        <v>103</v>
      </c>
      <c r="L68" s="113" t="str">
        <f>VLOOKUP('Damage Pickup'!$J68&amp;'Damage Pickup'!$K68,Code!$I$2:$M$51,4,0)</f>
        <v>Heavy Grade</v>
      </c>
      <c r="M68" s="331" t="s">
        <v>550</v>
      </c>
      <c r="N68" s="332" t="s">
        <v>1022</v>
      </c>
      <c r="O68" s="286" t="s">
        <v>588</v>
      </c>
      <c r="P68" s="109"/>
      <c r="Q68" s="114">
        <f>VLOOKUP(J68&amp;K68,Code!$I$2:$M$51,5,0)</f>
        <v>19.755208333333329</v>
      </c>
      <c r="R68" s="262">
        <f t="shared" si="13"/>
        <v>10865.364583333345</v>
      </c>
      <c r="S68" s="333">
        <f t="shared" si="20"/>
        <v>0</v>
      </c>
      <c r="T68" s="264">
        <f>IFERROR(R68*'Unit Rates'!$D$17/100,"")</f>
        <v>3259.6093750000036</v>
      </c>
      <c r="U68" s="260">
        <f t="shared" si="21"/>
        <v>0</v>
      </c>
      <c r="V68" s="284"/>
      <c r="W68" s="280" t="s">
        <v>385</v>
      </c>
      <c r="X68" s="281" t="s">
        <v>371</v>
      </c>
      <c r="Y68" s="281"/>
      <c r="Z68" s="280"/>
      <c r="AA68" s="281"/>
      <c r="AB68" s="281"/>
      <c r="AC68" s="282"/>
      <c r="AD68" s="281"/>
      <c r="AE68" s="281"/>
      <c r="AF68" s="281"/>
      <c r="AG68" s="280"/>
      <c r="AH68" s="282"/>
      <c r="AI68" s="280"/>
      <c r="AJ68" s="282"/>
      <c r="AK68" s="124"/>
      <c r="AL68" s="125"/>
      <c r="AM68" s="126"/>
      <c r="AN68" s="127"/>
      <c r="AO68" s="127"/>
      <c r="AP68" s="127"/>
      <c r="AQ68" s="115" t="str">
        <f t="shared" si="16"/>
        <v/>
      </c>
      <c r="AR68" s="115">
        <f t="shared" si="17"/>
        <v>47</v>
      </c>
      <c r="AS68" s="115" t="str">
        <f t="shared" si="22"/>
        <v/>
      </c>
      <c r="AT68" s="116" t="str">
        <f ca="1">IF(AS68="","",MIN(OFFSET(C68,0,0):OFFSET(C68,AS68-1,0)))</f>
        <v/>
      </c>
      <c r="AU68" s="116" t="str">
        <f ca="1">IF(AS68="","",MIN(OFFSET(D68,0,0):OFFSET(D68,AS68-1,0)))</f>
        <v/>
      </c>
      <c r="AV68" s="116" t="str">
        <f ca="1">IF(AS68="","",MAX(OFFSET(C68,0,0):OFFSET(C68,AS68-1,0)))</f>
        <v/>
      </c>
      <c r="AW68" s="116" t="str">
        <f ca="1">IF(AS68="","",MAX(OFFSET(D68,0,0):OFFSET(D68,AS68-1,0)))</f>
        <v/>
      </c>
      <c r="AX68" s="116">
        <f t="shared" ca="1" si="18"/>
        <v>0</v>
      </c>
      <c r="AY68" s="117">
        <f t="shared" ca="1" si="19"/>
        <v>0</v>
      </c>
      <c r="AZ68" s="233" t="str">
        <f>IFERROR(IF(#REF!="",R68*'Unit Rates'!$D$17/100,#REF!),"")</f>
        <v/>
      </c>
    </row>
    <row r="69" spans="1:52" ht="15.6" x14ac:dyDescent="0.3">
      <c r="A69" s="327"/>
      <c r="B69" s="329"/>
      <c r="C69" s="328">
        <v>9.3000000000000007</v>
      </c>
      <c r="D69" s="330">
        <v>9.65</v>
      </c>
      <c r="E69" s="110">
        <f t="shared" si="14"/>
        <v>349.99999999999966</v>
      </c>
      <c r="F69" s="121"/>
      <c r="G69" s="121"/>
      <c r="H69" s="122">
        <f t="shared" si="15"/>
        <v>0</v>
      </c>
      <c r="I69" s="123" t="s">
        <v>459</v>
      </c>
      <c r="J69" s="111" t="s">
        <v>95</v>
      </c>
      <c r="K69" s="112" t="s">
        <v>103</v>
      </c>
      <c r="L69" s="113" t="str">
        <f>VLOOKUP('Damage Pickup'!$J69&amp;'Damage Pickup'!$K69,Code!$I$2:$M$51,4,0)</f>
        <v>Heavy Grade</v>
      </c>
      <c r="M69" s="331" t="s">
        <v>523</v>
      </c>
      <c r="N69" s="332" t="s">
        <v>1023</v>
      </c>
      <c r="O69" s="286" t="s">
        <v>588</v>
      </c>
      <c r="P69" s="109"/>
      <c r="Q69" s="114">
        <f>VLOOKUP(J69&amp;K69,Code!$I$2:$M$51,5,0)</f>
        <v>19.755208333333329</v>
      </c>
      <c r="R69" s="262">
        <f t="shared" si="13"/>
        <v>6914.3229166666579</v>
      </c>
      <c r="S69" s="333">
        <f t="shared" si="20"/>
        <v>0</v>
      </c>
      <c r="T69" s="264">
        <f>IFERROR(R69*'Unit Rates'!$D$17/100,"")</f>
        <v>2074.2968749999973</v>
      </c>
      <c r="U69" s="260">
        <f t="shared" si="21"/>
        <v>0</v>
      </c>
      <c r="V69" s="284"/>
      <c r="W69" s="280" t="s">
        <v>385</v>
      </c>
      <c r="X69" s="281" t="s">
        <v>371</v>
      </c>
      <c r="Y69" s="281"/>
      <c r="Z69" s="280"/>
      <c r="AA69" s="281"/>
      <c r="AB69" s="281"/>
      <c r="AC69" s="282"/>
      <c r="AD69" s="281"/>
      <c r="AE69" s="281"/>
      <c r="AF69" s="281"/>
      <c r="AG69" s="280"/>
      <c r="AH69" s="282"/>
      <c r="AI69" s="280"/>
      <c r="AJ69" s="282"/>
      <c r="AK69" s="124"/>
      <c r="AL69" s="125"/>
      <c r="AM69" s="126"/>
      <c r="AN69" s="127"/>
      <c r="AO69" s="127"/>
      <c r="AP69" s="127"/>
      <c r="AQ69" s="115" t="str">
        <f t="shared" si="16"/>
        <v/>
      </c>
      <c r="AR69" s="115">
        <f t="shared" si="17"/>
        <v>47</v>
      </c>
      <c r="AS69" s="115" t="str">
        <f t="shared" si="22"/>
        <v/>
      </c>
      <c r="AT69" s="116" t="str">
        <f ca="1">IF(AS69="","",MIN(OFFSET(C69,0,0):OFFSET(C69,AS69-1,0)))</f>
        <v/>
      </c>
      <c r="AU69" s="116" t="str">
        <f ca="1">IF(AS69="","",MIN(OFFSET(D69,0,0):OFFSET(D69,AS69-1,0)))</f>
        <v/>
      </c>
      <c r="AV69" s="116" t="str">
        <f ca="1">IF(AS69="","",MAX(OFFSET(C69,0,0):OFFSET(C69,AS69-1,0)))</f>
        <v/>
      </c>
      <c r="AW69" s="116" t="str">
        <f ca="1">IF(AS69="","",MAX(OFFSET(D69,0,0):OFFSET(D69,AS69-1,0)))</f>
        <v/>
      </c>
      <c r="AX69" s="116">
        <f t="shared" ca="1" si="18"/>
        <v>0</v>
      </c>
      <c r="AY69" s="117">
        <f t="shared" ca="1" si="19"/>
        <v>0</v>
      </c>
      <c r="AZ69" s="233" t="str">
        <f>IFERROR(IF(#REF!="",R69*'Unit Rates'!$D$17/100,#REF!),"")</f>
        <v/>
      </c>
    </row>
    <row r="70" spans="1:52" ht="15.6" x14ac:dyDescent="0.3">
      <c r="A70" s="327"/>
      <c r="B70" s="329"/>
      <c r="C70" s="328">
        <v>9.65</v>
      </c>
      <c r="D70" s="330">
        <v>9.81</v>
      </c>
      <c r="E70" s="110">
        <f t="shared" si="14"/>
        <v>160.00000000000014</v>
      </c>
      <c r="F70" s="121"/>
      <c r="G70" s="121"/>
      <c r="H70" s="122">
        <f t="shared" si="15"/>
        <v>0</v>
      </c>
      <c r="I70" s="123" t="s">
        <v>59</v>
      </c>
      <c r="J70" s="111" t="s">
        <v>95</v>
      </c>
      <c r="K70" s="112" t="s">
        <v>103</v>
      </c>
      <c r="L70" s="113" t="str">
        <f>VLOOKUP('Damage Pickup'!$J70&amp;'Damage Pickup'!$K70,Code!$I$2:$M$51,4,0)</f>
        <v>Heavy Grade</v>
      </c>
      <c r="M70" s="331" t="s">
        <v>524</v>
      </c>
      <c r="N70" s="332">
        <v>30</v>
      </c>
      <c r="O70" s="286" t="s">
        <v>973</v>
      </c>
      <c r="P70" s="109"/>
      <c r="Q70" s="114">
        <f>VLOOKUP(J70&amp;K70,Code!$I$2:$M$51,5,0)</f>
        <v>19.755208333333329</v>
      </c>
      <c r="R70" s="262">
        <f t="shared" si="13"/>
        <v>3160.8333333333353</v>
      </c>
      <c r="S70" s="333">
        <f t="shared" si="20"/>
        <v>0</v>
      </c>
      <c r="T70" s="264">
        <f>IFERROR(R70*'Unit Rates'!$D$17/100,"")</f>
        <v>948.25000000000057</v>
      </c>
      <c r="U70" s="260">
        <f t="shared" si="21"/>
        <v>0</v>
      </c>
      <c r="V70" s="284"/>
      <c r="W70" s="280" t="s">
        <v>385</v>
      </c>
      <c r="X70" s="281" t="s">
        <v>371</v>
      </c>
      <c r="Y70" s="281"/>
      <c r="Z70" s="280"/>
      <c r="AA70" s="281"/>
      <c r="AB70" s="281"/>
      <c r="AC70" s="282"/>
      <c r="AD70" s="281"/>
      <c r="AE70" s="281"/>
      <c r="AF70" s="281"/>
      <c r="AG70" s="280"/>
      <c r="AH70" s="282"/>
      <c r="AI70" s="280"/>
      <c r="AJ70" s="282"/>
      <c r="AK70" s="124"/>
      <c r="AL70" s="125"/>
      <c r="AM70" s="126"/>
      <c r="AN70" s="127"/>
      <c r="AO70" s="127"/>
      <c r="AP70" s="127"/>
      <c r="AQ70" s="115" t="str">
        <f t="shared" si="16"/>
        <v/>
      </c>
      <c r="AR70" s="115">
        <f t="shared" si="17"/>
        <v>47</v>
      </c>
      <c r="AS70" s="115" t="str">
        <f t="shared" si="22"/>
        <v/>
      </c>
      <c r="AT70" s="116" t="str">
        <f ca="1">IF(AS70="","",MIN(OFFSET(C70,0,0):OFFSET(C70,AS70-1,0)))</f>
        <v/>
      </c>
      <c r="AU70" s="116" t="str">
        <f ca="1">IF(AS70="","",MIN(OFFSET(D70,0,0):OFFSET(D70,AS70-1,0)))</f>
        <v/>
      </c>
      <c r="AV70" s="116" t="str">
        <f ca="1">IF(AS70="","",MAX(OFFSET(C70,0,0):OFFSET(C70,AS70-1,0)))</f>
        <v/>
      </c>
      <c r="AW70" s="116" t="str">
        <f ca="1">IF(AS70="","",MAX(OFFSET(D70,0,0):OFFSET(D70,AS70-1,0)))</f>
        <v/>
      </c>
      <c r="AX70" s="116">
        <f t="shared" ca="1" si="18"/>
        <v>0</v>
      </c>
      <c r="AY70" s="117">
        <f t="shared" ca="1" si="19"/>
        <v>0</v>
      </c>
      <c r="AZ70" s="233" t="str">
        <f>IFERROR(IF(#REF!="",R70*'Unit Rates'!$D$17/100,#REF!),"")</f>
        <v/>
      </c>
    </row>
    <row r="71" spans="1:52" ht="15.6" x14ac:dyDescent="0.3">
      <c r="A71" s="327"/>
      <c r="B71" s="329"/>
      <c r="C71" s="328">
        <v>9.81</v>
      </c>
      <c r="D71" s="330">
        <v>10.71</v>
      </c>
      <c r="E71" s="110">
        <f t="shared" si="14"/>
        <v>900.00000000000034</v>
      </c>
      <c r="F71" s="121"/>
      <c r="G71" s="121"/>
      <c r="H71" s="122">
        <f t="shared" si="15"/>
        <v>0</v>
      </c>
      <c r="I71" s="123" t="s">
        <v>59</v>
      </c>
      <c r="J71" s="111" t="s">
        <v>409</v>
      </c>
      <c r="K71" s="112"/>
      <c r="L71" s="113" t="str">
        <f>VLOOKUP('Damage Pickup'!$J71&amp;'Damage Pickup'!$K71,Code!$I$2:$M$51,4,0)</f>
        <v>Medium Grade</v>
      </c>
      <c r="M71" s="331" t="s">
        <v>525</v>
      </c>
      <c r="N71" s="332" t="s">
        <v>1024</v>
      </c>
      <c r="O71" s="286" t="s">
        <v>974</v>
      </c>
      <c r="P71" s="109"/>
      <c r="Q71" s="114">
        <f>VLOOKUP(J71&amp;K71,Code!$I$2:$M$51,5,0)</f>
        <v>3.828125</v>
      </c>
      <c r="R71" s="262">
        <f t="shared" si="13"/>
        <v>3445.3125000000014</v>
      </c>
      <c r="S71" s="333">
        <f t="shared" si="20"/>
        <v>0</v>
      </c>
      <c r="T71" s="264">
        <f>IFERROR(R71*'Unit Rates'!$D$17/100,"")</f>
        <v>1033.5937500000005</v>
      </c>
      <c r="U71" s="260">
        <f t="shared" si="21"/>
        <v>0</v>
      </c>
      <c r="V71" s="284"/>
      <c r="W71" s="280" t="s">
        <v>385</v>
      </c>
      <c r="X71" s="281" t="s">
        <v>371</v>
      </c>
      <c r="Y71" s="281"/>
      <c r="Z71" s="280"/>
      <c r="AA71" s="281"/>
      <c r="AB71" s="281"/>
      <c r="AC71" s="282"/>
      <c r="AD71" s="281"/>
      <c r="AE71" s="281"/>
      <c r="AF71" s="281"/>
      <c r="AG71" s="280"/>
      <c r="AH71" s="282"/>
      <c r="AI71" s="280"/>
      <c r="AJ71" s="282"/>
      <c r="AK71" s="124"/>
      <c r="AL71" s="125"/>
      <c r="AM71" s="126"/>
      <c r="AN71" s="127"/>
      <c r="AO71" s="127"/>
      <c r="AP71" s="127"/>
      <c r="AQ71" s="115" t="str">
        <f t="shared" si="16"/>
        <v/>
      </c>
      <c r="AR71" s="115">
        <f t="shared" si="17"/>
        <v>47</v>
      </c>
      <c r="AS71" s="115" t="str">
        <f t="shared" si="22"/>
        <v/>
      </c>
      <c r="AT71" s="116" t="str">
        <f ca="1">IF(AS71="","",MIN(OFFSET(C71,0,0):OFFSET(C71,AS71-1,0)))</f>
        <v/>
      </c>
      <c r="AU71" s="116" t="str">
        <f ca="1">IF(AS71="","",MIN(OFFSET(D71,0,0):OFFSET(D71,AS71-1,0)))</f>
        <v/>
      </c>
      <c r="AV71" s="116" t="str">
        <f ca="1">IF(AS71="","",MAX(OFFSET(C71,0,0):OFFSET(C71,AS71-1,0)))</f>
        <v/>
      </c>
      <c r="AW71" s="116" t="str">
        <f ca="1">IF(AS71="","",MAX(OFFSET(D71,0,0):OFFSET(D71,AS71-1,0)))</f>
        <v/>
      </c>
      <c r="AX71" s="116">
        <f t="shared" ca="1" si="18"/>
        <v>0</v>
      </c>
      <c r="AY71" s="117">
        <f t="shared" ca="1" si="19"/>
        <v>0</v>
      </c>
      <c r="AZ71" s="233" t="str">
        <f>IFERROR(IF(#REF!="",R71*'Unit Rates'!$D$17/100,#REF!),"")</f>
        <v/>
      </c>
    </row>
    <row r="72" spans="1:52" ht="15.6" x14ac:dyDescent="0.3">
      <c r="A72" s="327"/>
      <c r="B72" s="329"/>
      <c r="C72" s="328">
        <v>10.71</v>
      </c>
      <c r="D72" s="330">
        <v>12.11</v>
      </c>
      <c r="E72" s="110">
        <f t="shared" si="14"/>
        <v>1399.9999999999986</v>
      </c>
      <c r="F72" s="121"/>
      <c r="G72" s="121"/>
      <c r="H72" s="122">
        <f t="shared" si="15"/>
        <v>0</v>
      </c>
      <c r="I72" s="123" t="s">
        <v>59</v>
      </c>
      <c r="J72" s="111" t="s">
        <v>409</v>
      </c>
      <c r="K72" s="112"/>
      <c r="L72" s="113" t="str">
        <f>VLOOKUP('Damage Pickup'!$J72&amp;'Damage Pickup'!$K72,Code!$I$2:$M$51,4,0)</f>
        <v>Medium Grade</v>
      </c>
      <c r="M72" s="331" t="s">
        <v>526</v>
      </c>
      <c r="N72" s="332">
        <v>33</v>
      </c>
      <c r="O72" s="286" t="s">
        <v>975</v>
      </c>
      <c r="P72" s="109"/>
      <c r="Q72" s="114">
        <f>VLOOKUP(J72&amp;K72,Code!$I$2:$M$51,5,0)</f>
        <v>3.828125</v>
      </c>
      <c r="R72" s="262">
        <f t="shared" si="13"/>
        <v>5359.3749999999945</v>
      </c>
      <c r="S72" s="333">
        <f t="shared" si="20"/>
        <v>0</v>
      </c>
      <c r="T72" s="264">
        <f>IFERROR(R72*'Unit Rates'!$D$17/100,"")</f>
        <v>1607.8124999999982</v>
      </c>
      <c r="U72" s="260">
        <f t="shared" si="21"/>
        <v>0</v>
      </c>
      <c r="V72" s="284"/>
      <c r="W72" s="280" t="s">
        <v>385</v>
      </c>
      <c r="X72" s="281" t="s">
        <v>371</v>
      </c>
      <c r="Y72" s="281"/>
      <c r="Z72" s="280"/>
      <c r="AA72" s="281"/>
      <c r="AB72" s="281"/>
      <c r="AC72" s="282"/>
      <c r="AD72" s="281"/>
      <c r="AE72" s="281"/>
      <c r="AF72" s="281"/>
      <c r="AG72" s="280"/>
      <c r="AH72" s="282"/>
      <c r="AI72" s="280"/>
      <c r="AJ72" s="282"/>
      <c r="AK72" s="124"/>
      <c r="AL72" s="125"/>
      <c r="AM72" s="126"/>
      <c r="AN72" s="127"/>
      <c r="AO72" s="127"/>
      <c r="AP72" s="127"/>
      <c r="AQ72" s="115" t="str">
        <f t="shared" si="16"/>
        <v/>
      </c>
      <c r="AR72" s="115">
        <f t="shared" si="17"/>
        <v>47</v>
      </c>
      <c r="AS72" s="115" t="str">
        <f t="shared" si="22"/>
        <v/>
      </c>
      <c r="AT72" s="116" t="str">
        <f ca="1">IF(AS72="","",MIN(OFFSET(C72,0,0):OFFSET(C72,AS72-1,0)))</f>
        <v/>
      </c>
      <c r="AU72" s="116" t="str">
        <f ca="1">IF(AS72="","",MIN(OFFSET(D72,0,0):OFFSET(D72,AS72-1,0)))</f>
        <v/>
      </c>
      <c r="AV72" s="116" t="str">
        <f ca="1">IF(AS72="","",MAX(OFFSET(C72,0,0):OFFSET(C72,AS72-1,0)))</f>
        <v/>
      </c>
      <c r="AW72" s="116" t="str">
        <f ca="1">IF(AS72="","",MAX(OFFSET(D72,0,0):OFFSET(D72,AS72-1,0)))</f>
        <v/>
      </c>
      <c r="AX72" s="116">
        <f t="shared" ca="1" si="18"/>
        <v>0</v>
      </c>
      <c r="AY72" s="117">
        <f t="shared" ca="1" si="19"/>
        <v>0</v>
      </c>
      <c r="AZ72" s="233" t="str">
        <f>IFERROR(IF(#REF!="",R72*'Unit Rates'!$D$17/100,#REF!),"")</f>
        <v/>
      </c>
    </row>
    <row r="73" spans="1:52" ht="15.6" x14ac:dyDescent="0.3">
      <c r="A73" s="327"/>
      <c r="B73" s="329"/>
      <c r="C73" s="328">
        <v>12.11</v>
      </c>
      <c r="D73" s="330">
        <v>12.15</v>
      </c>
      <c r="E73" s="110">
        <f t="shared" si="14"/>
        <v>40.000000000000924</v>
      </c>
      <c r="F73" s="121"/>
      <c r="G73" s="121"/>
      <c r="H73" s="122">
        <f t="shared" si="15"/>
        <v>0</v>
      </c>
      <c r="I73" s="123" t="s">
        <v>59</v>
      </c>
      <c r="J73" s="111" t="s">
        <v>95</v>
      </c>
      <c r="K73" s="112" t="s">
        <v>103</v>
      </c>
      <c r="L73" s="113" t="str">
        <f>VLOOKUP('Damage Pickup'!$J73&amp;'Damage Pickup'!$K73,Code!$I$2:$M$51,4,0)</f>
        <v>Heavy Grade</v>
      </c>
      <c r="M73" s="331" t="s">
        <v>527</v>
      </c>
      <c r="N73" s="332">
        <v>34</v>
      </c>
      <c r="O73" s="286" t="s">
        <v>585</v>
      </c>
      <c r="P73" s="109"/>
      <c r="Q73" s="114">
        <f>VLOOKUP(J73&amp;K73,Code!$I$2:$M$51,5,0)</f>
        <v>19.755208333333329</v>
      </c>
      <c r="R73" s="262">
        <f t="shared" si="13"/>
        <v>790.20833333335145</v>
      </c>
      <c r="S73" s="333">
        <f t="shared" si="20"/>
        <v>0</v>
      </c>
      <c r="T73" s="264">
        <f>IFERROR(R73*'Unit Rates'!$D$17/100,"")</f>
        <v>237.06250000000543</v>
      </c>
      <c r="U73" s="260">
        <f t="shared" si="21"/>
        <v>0</v>
      </c>
      <c r="V73" s="284"/>
      <c r="W73" s="280" t="s">
        <v>385</v>
      </c>
      <c r="X73" s="281" t="s">
        <v>371</v>
      </c>
      <c r="Y73" s="281"/>
      <c r="Z73" s="280"/>
      <c r="AA73" s="281"/>
      <c r="AB73" s="281"/>
      <c r="AC73" s="282"/>
      <c r="AD73" s="281"/>
      <c r="AE73" s="281"/>
      <c r="AF73" s="281"/>
      <c r="AG73" s="280"/>
      <c r="AH73" s="282"/>
      <c r="AI73" s="280"/>
      <c r="AJ73" s="282"/>
      <c r="AK73" s="124"/>
      <c r="AL73" s="125"/>
      <c r="AM73" s="126"/>
      <c r="AN73" s="127"/>
      <c r="AO73" s="127"/>
      <c r="AP73" s="127"/>
      <c r="AQ73" s="115" t="str">
        <f t="shared" si="16"/>
        <v/>
      </c>
      <c r="AR73" s="115">
        <f t="shared" si="17"/>
        <v>47</v>
      </c>
      <c r="AS73" s="115" t="str">
        <f t="shared" si="22"/>
        <v/>
      </c>
      <c r="AT73" s="116" t="str">
        <f ca="1">IF(AS73="","",MIN(OFFSET(C73,0,0):OFFSET(C73,AS73-1,0)))</f>
        <v/>
      </c>
      <c r="AU73" s="116" t="str">
        <f ca="1">IF(AS73="","",MIN(OFFSET(D73,0,0):OFFSET(D73,AS73-1,0)))</f>
        <v/>
      </c>
      <c r="AV73" s="116" t="str">
        <f ca="1">IF(AS73="","",MAX(OFFSET(C73,0,0):OFFSET(C73,AS73-1,0)))</f>
        <v/>
      </c>
      <c r="AW73" s="116" t="str">
        <f ca="1">IF(AS73="","",MAX(OFFSET(D73,0,0):OFFSET(D73,AS73-1,0)))</f>
        <v/>
      </c>
      <c r="AX73" s="116">
        <f t="shared" ca="1" si="18"/>
        <v>0</v>
      </c>
      <c r="AY73" s="117">
        <f t="shared" ca="1" si="19"/>
        <v>0</v>
      </c>
      <c r="AZ73" s="233" t="str">
        <f>IFERROR(IF(#REF!="",R73*'Unit Rates'!$D$17/100,#REF!),"")</f>
        <v/>
      </c>
    </row>
    <row r="74" spans="1:52" ht="15.6" x14ac:dyDescent="0.3">
      <c r="A74" s="327"/>
      <c r="B74" s="329"/>
      <c r="C74" s="328">
        <v>12.15</v>
      </c>
      <c r="D74" s="330">
        <v>12.72</v>
      </c>
      <c r="E74" s="110">
        <f t="shared" si="14"/>
        <v>570.00000000000023</v>
      </c>
      <c r="F74" s="121"/>
      <c r="G74" s="121"/>
      <c r="H74" s="122">
        <f t="shared" si="15"/>
        <v>0</v>
      </c>
      <c r="I74" s="123" t="s">
        <v>59</v>
      </c>
      <c r="J74" s="111" t="s">
        <v>409</v>
      </c>
      <c r="K74" s="112"/>
      <c r="L74" s="113" t="str">
        <f>VLOOKUP('Damage Pickup'!$J74&amp;'Damage Pickup'!$K74,Code!$I$2:$M$51,4,0)</f>
        <v>Medium Grade</v>
      </c>
      <c r="M74" s="331" t="s">
        <v>551</v>
      </c>
      <c r="N74" s="332" t="s">
        <v>1025</v>
      </c>
      <c r="O74" s="286" t="s">
        <v>593</v>
      </c>
      <c r="P74" s="109"/>
      <c r="Q74" s="114">
        <f>VLOOKUP(J74&amp;K74,Code!$I$2:$M$51,5,0)</f>
        <v>3.828125</v>
      </c>
      <c r="R74" s="262">
        <f t="shared" si="13"/>
        <v>2182.0312500000009</v>
      </c>
      <c r="S74" s="333">
        <f t="shared" si="20"/>
        <v>0</v>
      </c>
      <c r="T74" s="264">
        <f>IFERROR(R74*'Unit Rates'!$D$17/100,"")</f>
        <v>654.60937500000034</v>
      </c>
      <c r="U74" s="260">
        <f t="shared" si="21"/>
        <v>0</v>
      </c>
      <c r="V74" s="284"/>
      <c r="W74" s="280" t="s">
        <v>385</v>
      </c>
      <c r="X74" s="281" t="s">
        <v>371</v>
      </c>
      <c r="Y74" s="281"/>
      <c r="Z74" s="280"/>
      <c r="AA74" s="281"/>
      <c r="AB74" s="281"/>
      <c r="AC74" s="282"/>
      <c r="AD74" s="281"/>
      <c r="AE74" s="281"/>
      <c r="AF74" s="281"/>
      <c r="AG74" s="280"/>
      <c r="AH74" s="282"/>
      <c r="AI74" s="280"/>
      <c r="AJ74" s="282"/>
      <c r="AK74" s="124"/>
      <c r="AL74" s="125"/>
      <c r="AM74" s="126"/>
      <c r="AN74" s="127"/>
      <c r="AO74" s="127"/>
      <c r="AP74" s="127"/>
      <c r="AQ74" s="115" t="str">
        <f t="shared" si="16"/>
        <v/>
      </c>
      <c r="AR74" s="115">
        <f t="shared" si="17"/>
        <v>47</v>
      </c>
      <c r="AS74" s="115" t="str">
        <f t="shared" si="22"/>
        <v/>
      </c>
      <c r="AT74" s="116" t="str">
        <f ca="1">IF(AS74="","",MIN(OFFSET(C74,0,0):OFFSET(C74,AS74-1,0)))</f>
        <v/>
      </c>
      <c r="AU74" s="116" t="str">
        <f ca="1">IF(AS74="","",MIN(OFFSET(D74,0,0):OFFSET(D74,AS74-1,0)))</f>
        <v/>
      </c>
      <c r="AV74" s="116" t="str">
        <f ca="1">IF(AS74="","",MAX(OFFSET(C74,0,0):OFFSET(C74,AS74-1,0)))</f>
        <v/>
      </c>
      <c r="AW74" s="116" t="str">
        <f ca="1">IF(AS74="","",MAX(OFFSET(D74,0,0):OFFSET(D74,AS74-1,0)))</f>
        <v/>
      </c>
      <c r="AX74" s="116">
        <f t="shared" ca="1" si="18"/>
        <v>0</v>
      </c>
      <c r="AY74" s="117">
        <f t="shared" ca="1" si="19"/>
        <v>0</v>
      </c>
      <c r="AZ74" s="233" t="str">
        <f>IFERROR(IF(#REF!="",R74*'Unit Rates'!$D$17/100,#REF!),"")</f>
        <v/>
      </c>
    </row>
    <row r="75" spans="1:52" ht="15.6" x14ac:dyDescent="0.3">
      <c r="A75" s="327"/>
      <c r="B75" s="329"/>
      <c r="C75" s="328">
        <v>12.72</v>
      </c>
      <c r="D75" s="330">
        <v>14.95</v>
      </c>
      <c r="E75" s="110">
        <f t="shared" si="14"/>
        <v>2229.9999999999986</v>
      </c>
      <c r="F75" s="121"/>
      <c r="G75" s="121"/>
      <c r="H75" s="122">
        <f t="shared" si="15"/>
        <v>0</v>
      </c>
      <c r="I75" s="123" t="s">
        <v>59</v>
      </c>
      <c r="J75" s="111" t="s">
        <v>95</v>
      </c>
      <c r="K75" s="112" t="s">
        <v>103</v>
      </c>
      <c r="L75" s="113" t="str">
        <f>VLOOKUP('Damage Pickup'!$J75&amp;'Damage Pickup'!$K75,Code!$I$2:$M$51,4,0)</f>
        <v>Heavy Grade</v>
      </c>
      <c r="M75" s="331" t="s">
        <v>528</v>
      </c>
      <c r="N75" s="332" t="s">
        <v>1026</v>
      </c>
      <c r="O75" s="286" t="s">
        <v>593</v>
      </c>
      <c r="P75" s="109"/>
      <c r="Q75" s="114">
        <f>VLOOKUP(J75&amp;K75,Code!$I$2:$M$51,5,0)</f>
        <v>19.755208333333329</v>
      </c>
      <c r="R75" s="262">
        <f t="shared" si="13"/>
        <v>44054.114583333299</v>
      </c>
      <c r="S75" s="333">
        <f t="shared" si="20"/>
        <v>0</v>
      </c>
      <c r="T75" s="264">
        <f>IFERROR(R75*'Unit Rates'!$D$17/100,"")</f>
        <v>13216.234374999991</v>
      </c>
      <c r="U75" s="260">
        <f t="shared" si="21"/>
        <v>0</v>
      </c>
      <c r="V75" s="284"/>
      <c r="W75" s="280" t="s">
        <v>385</v>
      </c>
      <c r="X75" s="281" t="s">
        <v>371</v>
      </c>
      <c r="Y75" s="281"/>
      <c r="Z75" s="280"/>
      <c r="AA75" s="281"/>
      <c r="AB75" s="281"/>
      <c r="AC75" s="282"/>
      <c r="AD75" s="281"/>
      <c r="AE75" s="281"/>
      <c r="AF75" s="281"/>
      <c r="AG75" s="280"/>
      <c r="AH75" s="282"/>
      <c r="AI75" s="280"/>
      <c r="AJ75" s="282"/>
      <c r="AK75" s="124"/>
      <c r="AL75" s="125"/>
      <c r="AM75" s="126"/>
      <c r="AN75" s="127"/>
      <c r="AO75" s="127"/>
      <c r="AP75" s="127"/>
      <c r="AQ75" s="115" t="str">
        <f t="shared" si="16"/>
        <v/>
      </c>
      <c r="AR75" s="115">
        <f t="shared" si="17"/>
        <v>47</v>
      </c>
      <c r="AS75" s="115" t="str">
        <f t="shared" si="22"/>
        <v/>
      </c>
      <c r="AT75" s="116" t="str">
        <f ca="1">IF(AS75="","",MIN(OFFSET(C75,0,0):OFFSET(C75,AS75-1,0)))</f>
        <v/>
      </c>
      <c r="AU75" s="116" t="str">
        <f ca="1">IF(AS75="","",MIN(OFFSET(D75,0,0):OFFSET(D75,AS75-1,0)))</f>
        <v/>
      </c>
      <c r="AV75" s="116" t="str">
        <f ca="1">IF(AS75="","",MAX(OFFSET(C75,0,0):OFFSET(C75,AS75-1,0)))</f>
        <v/>
      </c>
      <c r="AW75" s="116" t="str">
        <f ca="1">IF(AS75="","",MAX(OFFSET(D75,0,0):OFFSET(D75,AS75-1,0)))</f>
        <v/>
      </c>
      <c r="AX75" s="116">
        <f t="shared" ca="1" si="18"/>
        <v>0</v>
      </c>
      <c r="AY75" s="117">
        <f t="shared" ca="1" si="19"/>
        <v>0</v>
      </c>
      <c r="AZ75" s="233" t="str">
        <f>IFERROR(IF(#REF!="",R75*'Unit Rates'!$D$17/100,#REF!),"")</f>
        <v/>
      </c>
    </row>
    <row r="76" spans="1:52" ht="15.6" x14ac:dyDescent="0.3">
      <c r="A76" s="327"/>
      <c r="B76" s="329"/>
      <c r="C76" s="328">
        <v>14.95</v>
      </c>
      <c r="D76" s="330">
        <v>15.03</v>
      </c>
      <c r="E76" s="110">
        <f t="shared" si="14"/>
        <v>80.000000000000071</v>
      </c>
      <c r="F76" s="121"/>
      <c r="G76" s="121"/>
      <c r="H76" s="122">
        <f t="shared" si="15"/>
        <v>0</v>
      </c>
      <c r="I76" s="123" t="s">
        <v>59</v>
      </c>
      <c r="J76" s="111" t="s">
        <v>95</v>
      </c>
      <c r="K76" s="112" t="s">
        <v>103</v>
      </c>
      <c r="L76" s="113" t="str">
        <f>VLOOKUP('Damage Pickup'!$J76&amp;'Damage Pickup'!$K76,Code!$I$2:$M$51,4,0)</f>
        <v>Heavy Grade</v>
      </c>
      <c r="M76" s="331" t="s">
        <v>529</v>
      </c>
      <c r="N76" s="332">
        <v>48</v>
      </c>
      <c r="O76" s="286" t="s">
        <v>593</v>
      </c>
      <c r="P76" s="109"/>
      <c r="Q76" s="114">
        <f>VLOOKUP(J76&amp;K76,Code!$I$2:$M$51,5,0)</f>
        <v>19.755208333333329</v>
      </c>
      <c r="R76" s="262">
        <f t="shared" si="13"/>
        <v>1580.4166666666677</v>
      </c>
      <c r="S76" s="333">
        <f t="shared" si="20"/>
        <v>0</v>
      </c>
      <c r="T76" s="264">
        <f>IFERROR(R76*'Unit Rates'!$D$17/100,"")</f>
        <v>474.12500000000028</v>
      </c>
      <c r="U76" s="260">
        <f t="shared" si="21"/>
        <v>0</v>
      </c>
      <c r="V76" s="284"/>
      <c r="W76" s="280" t="s">
        <v>385</v>
      </c>
      <c r="X76" s="281" t="s">
        <v>371</v>
      </c>
      <c r="Y76" s="281"/>
      <c r="Z76" s="280"/>
      <c r="AA76" s="281"/>
      <c r="AB76" s="281"/>
      <c r="AC76" s="282"/>
      <c r="AD76" s="281"/>
      <c r="AE76" s="281"/>
      <c r="AF76" s="281"/>
      <c r="AG76" s="280"/>
      <c r="AH76" s="282"/>
      <c r="AI76" s="280"/>
      <c r="AJ76" s="282"/>
      <c r="AK76" s="124"/>
      <c r="AL76" s="125"/>
      <c r="AM76" s="126"/>
      <c r="AN76" s="127"/>
      <c r="AO76" s="127"/>
      <c r="AP76" s="127"/>
      <c r="AQ76" s="115" t="str">
        <f t="shared" si="16"/>
        <v/>
      </c>
      <c r="AR76" s="115">
        <f t="shared" si="17"/>
        <v>47</v>
      </c>
      <c r="AS76" s="115" t="str">
        <f t="shared" si="22"/>
        <v/>
      </c>
      <c r="AT76" s="116" t="str">
        <f ca="1">IF(AS76="","",MIN(OFFSET(C76,0,0):OFFSET(C76,AS76-1,0)))</f>
        <v/>
      </c>
      <c r="AU76" s="116" t="str">
        <f ca="1">IF(AS76="","",MIN(OFFSET(D76,0,0):OFFSET(D76,AS76-1,0)))</f>
        <v/>
      </c>
      <c r="AV76" s="116" t="str">
        <f ca="1">IF(AS76="","",MAX(OFFSET(C76,0,0):OFFSET(C76,AS76-1,0)))</f>
        <v/>
      </c>
      <c r="AW76" s="116" t="str">
        <f ca="1">IF(AS76="","",MAX(OFFSET(D76,0,0):OFFSET(D76,AS76-1,0)))</f>
        <v/>
      </c>
      <c r="AX76" s="116">
        <f t="shared" ca="1" si="18"/>
        <v>0</v>
      </c>
      <c r="AY76" s="117">
        <f t="shared" ca="1" si="19"/>
        <v>0</v>
      </c>
      <c r="AZ76" s="233" t="str">
        <f>IFERROR(IF(#REF!="",R76*'Unit Rates'!$D$17/100,#REF!),"")</f>
        <v/>
      </c>
    </row>
    <row r="77" spans="1:52" ht="15.6" x14ac:dyDescent="0.3">
      <c r="A77" s="327"/>
      <c r="B77" s="329"/>
      <c r="C77" s="328">
        <v>15.03</v>
      </c>
      <c r="D77" s="330">
        <v>15.75</v>
      </c>
      <c r="E77" s="110">
        <f t="shared" si="14"/>
        <v>720.00000000000068</v>
      </c>
      <c r="F77" s="121"/>
      <c r="G77" s="121"/>
      <c r="H77" s="122">
        <f t="shared" si="15"/>
        <v>0</v>
      </c>
      <c r="I77" s="123" t="s">
        <v>59</v>
      </c>
      <c r="J77" s="111" t="s">
        <v>409</v>
      </c>
      <c r="K77" s="112"/>
      <c r="L77" s="113" t="str">
        <f>VLOOKUP('Damage Pickup'!$J77&amp;'Damage Pickup'!$K77,Code!$I$2:$M$51,4,0)</f>
        <v>Medium Grade</v>
      </c>
      <c r="M77" s="331" t="s">
        <v>530</v>
      </c>
      <c r="N77" s="332" t="s">
        <v>1027</v>
      </c>
      <c r="O77" s="286" t="s">
        <v>976</v>
      </c>
      <c r="P77" s="109"/>
      <c r="Q77" s="114">
        <f>VLOOKUP(J77&amp;K77,Code!$I$2:$M$51,5,0)</f>
        <v>3.828125</v>
      </c>
      <c r="R77" s="262">
        <f t="shared" si="13"/>
        <v>2756.2500000000027</v>
      </c>
      <c r="S77" s="333">
        <f t="shared" si="20"/>
        <v>0</v>
      </c>
      <c r="T77" s="264">
        <f>IFERROR(R77*'Unit Rates'!$D$17/100,"")</f>
        <v>826.87500000000091</v>
      </c>
      <c r="U77" s="260">
        <f t="shared" si="21"/>
        <v>0</v>
      </c>
      <c r="V77" s="284"/>
      <c r="W77" s="280" t="s">
        <v>385</v>
      </c>
      <c r="X77" s="281" t="s">
        <v>371</v>
      </c>
      <c r="Y77" s="281"/>
      <c r="Z77" s="280"/>
      <c r="AA77" s="281"/>
      <c r="AB77" s="281"/>
      <c r="AC77" s="282"/>
      <c r="AD77" s="281"/>
      <c r="AE77" s="281"/>
      <c r="AF77" s="281"/>
      <c r="AG77" s="280"/>
      <c r="AH77" s="282"/>
      <c r="AI77" s="280"/>
      <c r="AJ77" s="282"/>
      <c r="AK77" s="124"/>
      <c r="AL77" s="125"/>
      <c r="AM77" s="126"/>
      <c r="AN77" s="127"/>
      <c r="AO77" s="127"/>
      <c r="AP77" s="127"/>
      <c r="AQ77" s="115" t="str">
        <f t="shared" si="16"/>
        <v/>
      </c>
      <c r="AR77" s="115">
        <f t="shared" si="17"/>
        <v>47</v>
      </c>
      <c r="AS77" s="115" t="str">
        <f t="shared" si="22"/>
        <v/>
      </c>
      <c r="AT77" s="116" t="str">
        <f ca="1">IF(AS77="","",MIN(OFFSET(C77,0,0):OFFSET(C77,AS77-1,0)))</f>
        <v/>
      </c>
      <c r="AU77" s="116" t="str">
        <f ca="1">IF(AS77="","",MIN(OFFSET(D77,0,0):OFFSET(D77,AS77-1,0)))</f>
        <v/>
      </c>
      <c r="AV77" s="116" t="str">
        <f ca="1">IF(AS77="","",MAX(OFFSET(C77,0,0):OFFSET(C77,AS77-1,0)))</f>
        <v/>
      </c>
      <c r="AW77" s="116" t="str">
        <f ca="1">IF(AS77="","",MAX(OFFSET(D77,0,0):OFFSET(D77,AS77-1,0)))</f>
        <v/>
      </c>
      <c r="AX77" s="116">
        <f t="shared" ca="1" si="18"/>
        <v>0</v>
      </c>
      <c r="AY77" s="117">
        <f t="shared" ca="1" si="19"/>
        <v>0</v>
      </c>
      <c r="AZ77" s="233" t="str">
        <f>IFERROR(IF(#REF!="",R77*'Unit Rates'!$D$17/100,#REF!),"")</f>
        <v/>
      </c>
    </row>
    <row r="78" spans="1:52" ht="15.6" x14ac:dyDescent="0.3">
      <c r="A78" s="327"/>
      <c r="B78" s="329"/>
      <c r="C78" s="328">
        <v>15.75</v>
      </c>
      <c r="D78" s="330">
        <v>16.079999999999998</v>
      </c>
      <c r="E78" s="110">
        <f t="shared" si="14"/>
        <v>329.99999999999829</v>
      </c>
      <c r="F78" s="121"/>
      <c r="G78" s="121"/>
      <c r="H78" s="122">
        <f t="shared" si="15"/>
        <v>0</v>
      </c>
      <c r="I78" s="123" t="s">
        <v>59</v>
      </c>
      <c r="J78" s="111" t="s">
        <v>95</v>
      </c>
      <c r="K78" s="112" t="s">
        <v>103</v>
      </c>
      <c r="L78" s="113" t="str">
        <f>VLOOKUP('Damage Pickup'!$J78&amp;'Damage Pickup'!$K78,Code!$I$2:$M$51,4,0)</f>
        <v>Heavy Grade</v>
      </c>
      <c r="M78" s="331" t="s">
        <v>531</v>
      </c>
      <c r="N78" s="332" t="s">
        <v>1028</v>
      </c>
      <c r="O78" s="286" t="s">
        <v>595</v>
      </c>
      <c r="P78" s="109"/>
      <c r="Q78" s="114">
        <f>VLOOKUP(J78&amp;K78,Code!$I$2:$M$51,5,0)</f>
        <v>19.755208333333329</v>
      </c>
      <c r="R78" s="262">
        <f t="shared" si="13"/>
        <v>6519.2187499999645</v>
      </c>
      <c r="S78" s="333">
        <f t="shared" si="20"/>
        <v>0</v>
      </c>
      <c r="T78" s="264">
        <f>IFERROR(R78*'Unit Rates'!$D$17/100,"")</f>
        <v>1955.7656249999893</v>
      </c>
      <c r="U78" s="260">
        <f t="shared" si="21"/>
        <v>0</v>
      </c>
      <c r="V78" s="284"/>
      <c r="W78" s="280" t="s">
        <v>385</v>
      </c>
      <c r="X78" s="281" t="s">
        <v>371</v>
      </c>
      <c r="Y78" s="281"/>
      <c r="Z78" s="280"/>
      <c r="AA78" s="281"/>
      <c r="AB78" s="281"/>
      <c r="AC78" s="282"/>
      <c r="AD78" s="281"/>
      <c r="AE78" s="281"/>
      <c r="AF78" s="281"/>
      <c r="AG78" s="280"/>
      <c r="AH78" s="282"/>
      <c r="AI78" s="280"/>
      <c r="AJ78" s="282"/>
      <c r="AK78" s="124"/>
      <c r="AL78" s="125"/>
      <c r="AM78" s="126"/>
      <c r="AN78" s="127"/>
      <c r="AO78" s="127"/>
      <c r="AP78" s="127"/>
      <c r="AQ78" s="115" t="str">
        <f t="shared" si="16"/>
        <v/>
      </c>
      <c r="AR78" s="115">
        <f t="shared" si="17"/>
        <v>47</v>
      </c>
      <c r="AS78" s="115" t="str">
        <f t="shared" si="22"/>
        <v/>
      </c>
      <c r="AT78" s="116" t="str">
        <f ca="1">IF(AS78="","",MIN(OFFSET(C78,0,0):OFFSET(C78,AS78-1,0)))</f>
        <v/>
      </c>
      <c r="AU78" s="116" t="str">
        <f ca="1">IF(AS78="","",MIN(OFFSET(D78,0,0):OFFSET(D78,AS78-1,0)))</f>
        <v/>
      </c>
      <c r="AV78" s="116" t="str">
        <f ca="1">IF(AS78="","",MAX(OFFSET(C78,0,0):OFFSET(C78,AS78-1,0)))</f>
        <v/>
      </c>
      <c r="AW78" s="116" t="str">
        <f ca="1">IF(AS78="","",MAX(OFFSET(D78,0,0):OFFSET(D78,AS78-1,0)))</f>
        <v/>
      </c>
      <c r="AX78" s="116">
        <f t="shared" ca="1" si="18"/>
        <v>0</v>
      </c>
      <c r="AY78" s="117">
        <f t="shared" ca="1" si="19"/>
        <v>0</v>
      </c>
      <c r="AZ78" s="233" t="str">
        <f>IFERROR(IF(#REF!="",R78*'Unit Rates'!$D$17/100,#REF!),"")</f>
        <v/>
      </c>
    </row>
    <row r="79" spans="1:52" ht="15.6" x14ac:dyDescent="0.3">
      <c r="A79" s="327"/>
      <c r="B79" s="329"/>
      <c r="C79" s="328">
        <v>16.079999999999998</v>
      </c>
      <c r="D79" s="330">
        <v>16.489999999999998</v>
      </c>
      <c r="E79" s="110">
        <f t="shared" si="14"/>
        <v>410.00000000000011</v>
      </c>
      <c r="F79" s="121"/>
      <c r="G79" s="121"/>
      <c r="H79" s="122">
        <f t="shared" si="15"/>
        <v>0</v>
      </c>
      <c r="I79" s="123" t="s">
        <v>59</v>
      </c>
      <c r="J79" s="111" t="s">
        <v>409</v>
      </c>
      <c r="K79" s="112"/>
      <c r="L79" s="113" t="str">
        <f>VLOOKUP('Damage Pickup'!$J79&amp;'Damage Pickup'!$K79,Code!$I$2:$M$51,4,0)</f>
        <v>Medium Grade</v>
      </c>
      <c r="M79" s="331" t="s">
        <v>532</v>
      </c>
      <c r="N79" s="332">
        <v>58</v>
      </c>
      <c r="O79" s="286" t="s">
        <v>593</v>
      </c>
      <c r="P79" s="109"/>
      <c r="Q79" s="114">
        <f>VLOOKUP(J79&amp;K79,Code!$I$2:$M$51,5,0)</f>
        <v>3.828125</v>
      </c>
      <c r="R79" s="262">
        <f t="shared" si="13"/>
        <v>1569.5312500000005</v>
      </c>
      <c r="S79" s="333">
        <f t="shared" si="20"/>
        <v>0</v>
      </c>
      <c r="T79" s="264">
        <f>IFERROR(R79*'Unit Rates'!$D$17/100,"")</f>
        <v>470.85937500000017</v>
      </c>
      <c r="U79" s="260">
        <f t="shared" si="21"/>
        <v>0</v>
      </c>
      <c r="V79" s="284"/>
      <c r="W79" s="280" t="s">
        <v>385</v>
      </c>
      <c r="X79" s="281" t="s">
        <v>371</v>
      </c>
      <c r="Y79" s="281"/>
      <c r="Z79" s="280"/>
      <c r="AA79" s="281"/>
      <c r="AB79" s="281"/>
      <c r="AC79" s="282"/>
      <c r="AD79" s="281"/>
      <c r="AE79" s="281"/>
      <c r="AF79" s="281"/>
      <c r="AG79" s="280"/>
      <c r="AH79" s="282"/>
      <c r="AI79" s="280"/>
      <c r="AJ79" s="282"/>
      <c r="AK79" s="124"/>
      <c r="AL79" s="125"/>
      <c r="AM79" s="126"/>
      <c r="AN79" s="127"/>
      <c r="AO79" s="127"/>
      <c r="AP79" s="127"/>
      <c r="AQ79" s="115" t="str">
        <f t="shared" si="16"/>
        <v/>
      </c>
      <c r="AR79" s="115">
        <f t="shared" si="17"/>
        <v>47</v>
      </c>
      <c r="AS79" s="115" t="str">
        <f t="shared" si="22"/>
        <v/>
      </c>
      <c r="AT79" s="116" t="str">
        <f ca="1">IF(AS79="","",MIN(OFFSET(C79,0,0):OFFSET(C79,AS79-1,0)))</f>
        <v/>
      </c>
      <c r="AU79" s="116" t="str">
        <f ca="1">IF(AS79="","",MIN(OFFSET(D79,0,0):OFFSET(D79,AS79-1,0)))</f>
        <v/>
      </c>
      <c r="AV79" s="116" t="str">
        <f ca="1">IF(AS79="","",MAX(OFFSET(C79,0,0):OFFSET(C79,AS79-1,0)))</f>
        <v/>
      </c>
      <c r="AW79" s="116" t="str">
        <f ca="1">IF(AS79="","",MAX(OFFSET(D79,0,0):OFFSET(D79,AS79-1,0)))</f>
        <v/>
      </c>
      <c r="AX79" s="116">
        <f t="shared" ca="1" si="18"/>
        <v>0</v>
      </c>
      <c r="AY79" s="117">
        <f t="shared" ca="1" si="19"/>
        <v>0</v>
      </c>
      <c r="AZ79" s="233" t="str">
        <f>IFERROR(IF(#REF!="",R79*'Unit Rates'!$D$17/100,#REF!),"")</f>
        <v/>
      </c>
    </row>
    <row r="80" spans="1:52" ht="15.6" x14ac:dyDescent="0.3">
      <c r="A80" s="327"/>
      <c r="B80" s="329"/>
      <c r="C80" s="328">
        <v>16.489999999999998</v>
      </c>
      <c r="D80" s="330">
        <v>16.64</v>
      </c>
      <c r="E80" s="110">
        <f t="shared" si="14"/>
        <v>150.00000000000213</v>
      </c>
      <c r="F80" s="121"/>
      <c r="G80" s="121"/>
      <c r="H80" s="122">
        <f t="shared" si="15"/>
        <v>0</v>
      </c>
      <c r="I80" s="123" t="s">
        <v>59</v>
      </c>
      <c r="J80" s="111" t="s">
        <v>95</v>
      </c>
      <c r="K80" s="112" t="s">
        <v>103</v>
      </c>
      <c r="L80" s="113" t="str">
        <f>VLOOKUP('Damage Pickup'!$J80&amp;'Damage Pickup'!$K80,Code!$I$2:$M$51,4,0)</f>
        <v>Heavy Grade</v>
      </c>
      <c r="M80" s="331" t="s">
        <v>533</v>
      </c>
      <c r="N80" s="332">
        <v>59</v>
      </c>
      <c r="O80" s="286" t="s">
        <v>977</v>
      </c>
      <c r="P80" s="109"/>
      <c r="Q80" s="114">
        <f>VLOOKUP(J80&amp;K80,Code!$I$2:$M$51,5,0)</f>
        <v>19.755208333333329</v>
      </c>
      <c r="R80" s="262">
        <f t="shared" si="13"/>
        <v>2963.2812500000414</v>
      </c>
      <c r="S80" s="333">
        <f t="shared" si="20"/>
        <v>0</v>
      </c>
      <c r="T80" s="264">
        <f>IFERROR(R80*'Unit Rates'!$D$17/100,"")</f>
        <v>888.98437500001239</v>
      </c>
      <c r="U80" s="260">
        <f t="shared" si="21"/>
        <v>0</v>
      </c>
      <c r="V80" s="284"/>
      <c r="W80" s="280" t="s">
        <v>385</v>
      </c>
      <c r="X80" s="281" t="s">
        <v>371</v>
      </c>
      <c r="Y80" s="281"/>
      <c r="Z80" s="280"/>
      <c r="AA80" s="281"/>
      <c r="AB80" s="281"/>
      <c r="AC80" s="282"/>
      <c r="AD80" s="281"/>
      <c r="AE80" s="281"/>
      <c r="AF80" s="281"/>
      <c r="AG80" s="280"/>
      <c r="AH80" s="282"/>
      <c r="AI80" s="280"/>
      <c r="AJ80" s="282"/>
      <c r="AK80" s="124"/>
      <c r="AL80" s="125"/>
      <c r="AM80" s="126"/>
      <c r="AN80" s="127"/>
      <c r="AO80" s="127"/>
      <c r="AP80" s="127"/>
      <c r="AQ80" s="115" t="str">
        <f t="shared" si="16"/>
        <v/>
      </c>
      <c r="AR80" s="115">
        <f t="shared" si="17"/>
        <v>47</v>
      </c>
      <c r="AS80" s="115" t="str">
        <f t="shared" si="22"/>
        <v/>
      </c>
      <c r="AT80" s="116" t="str">
        <f ca="1">IF(AS80="","",MIN(OFFSET(C80,0,0):OFFSET(C80,AS80-1,0)))</f>
        <v/>
      </c>
      <c r="AU80" s="116" t="str">
        <f ca="1">IF(AS80="","",MIN(OFFSET(D80,0,0):OFFSET(D80,AS80-1,0)))</f>
        <v/>
      </c>
      <c r="AV80" s="116" t="str">
        <f ca="1">IF(AS80="","",MAX(OFFSET(C80,0,0):OFFSET(C80,AS80-1,0)))</f>
        <v/>
      </c>
      <c r="AW80" s="116" t="str">
        <f ca="1">IF(AS80="","",MAX(OFFSET(D80,0,0):OFFSET(D80,AS80-1,0)))</f>
        <v/>
      </c>
      <c r="AX80" s="116">
        <f t="shared" ca="1" si="18"/>
        <v>0</v>
      </c>
      <c r="AY80" s="117">
        <f t="shared" ca="1" si="19"/>
        <v>0</v>
      </c>
      <c r="AZ80" s="233" t="str">
        <f>IFERROR(IF(#REF!="",R80*'Unit Rates'!$D$17/100,#REF!),"")</f>
        <v/>
      </c>
    </row>
    <row r="81" spans="1:52" ht="15.6" x14ac:dyDescent="0.3">
      <c r="A81" s="327"/>
      <c r="B81" s="329"/>
      <c r="C81" s="328">
        <v>16.64</v>
      </c>
      <c r="D81" s="330">
        <v>17.34</v>
      </c>
      <c r="E81" s="110">
        <f t="shared" si="14"/>
        <v>699.99999999999932</v>
      </c>
      <c r="F81" s="121"/>
      <c r="G81" s="121"/>
      <c r="H81" s="122">
        <f t="shared" si="15"/>
        <v>0</v>
      </c>
      <c r="I81" s="123" t="s">
        <v>59</v>
      </c>
      <c r="J81" s="111" t="s">
        <v>409</v>
      </c>
      <c r="K81" s="112"/>
      <c r="L81" s="113" t="str">
        <f>VLOOKUP('Damage Pickup'!$J81&amp;'Damage Pickup'!$K81,Code!$I$2:$M$51,4,0)</f>
        <v>Medium Grade</v>
      </c>
      <c r="M81" s="331" t="s">
        <v>552</v>
      </c>
      <c r="N81" s="332">
        <v>60</v>
      </c>
      <c r="O81" s="286" t="s">
        <v>593</v>
      </c>
      <c r="P81" s="109"/>
      <c r="Q81" s="114">
        <f>VLOOKUP(J81&amp;K81,Code!$I$2:$M$51,5,0)</f>
        <v>3.828125</v>
      </c>
      <c r="R81" s="262">
        <f t="shared" si="13"/>
        <v>2679.6874999999973</v>
      </c>
      <c r="S81" s="333">
        <f t="shared" si="20"/>
        <v>0</v>
      </c>
      <c r="T81" s="264">
        <f>IFERROR(R81*'Unit Rates'!$D$17/100,"")</f>
        <v>803.90624999999909</v>
      </c>
      <c r="U81" s="260">
        <f t="shared" si="21"/>
        <v>0</v>
      </c>
      <c r="V81" s="284"/>
      <c r="W81" s="280" t="s">
        <v>385</v>
      </c>
      <c r="X81" s="281" t="s">
        <v>371</v>
      </c>
      <c r="Y81" s="281"/>
      <c r="Z81" s="280"/>
      <c r="AA81" s="281"/>
      <c r="AB81" s="281"/>
      <c r="AC81" s="282"/>
      <c r="AD81" s="281"/>
      <c r="AE81" s="281"/>
      <c r="AF81" s="281"/>
      <c r="AG81" s="280"/>
      <c r="AH81" s="282"/>
      <c r="AI81" s="280"/>
      <c r="AJ81" s="282"/>
      <c r="AK81" s="124"/>
      <c r="AL81" s="125"/>
      <c r="AM81" s="126"/>
      <c r="AN81" s="127"/>
      <c r="AO81" s="127"/>
      <c r="AP81" s="127"/>
      <c r="AQ81" s="115" t="str">
        <f t="shared" si="16"/>
        <v/>
      </c>
      <c r="AR81" s="115">
        <f t="shared" si="17"/>
        <v>47</v>
      </c>
      <c r="AS81" s="115" t="str">
        <f t="shared" si="22"/>
        <v/>
      </c>
      <c r="AT81" s="116" t="str">
        <f ca="1">IF(AS81="","",MIN(OFFSET(C81,0,0):OFFSET(C81,AS81-1,0)))</f>
        <v/>
      </c>
      <c r="AU81" s="116" t="str">
        <f ca="1">IF(AS81="","",MIN(OFFSET(D81,0,0):OFFSET(D81,AS81-1,0)))</f>
        <v/>
      </c>
      <c r="AV81" s="116" t="str">
        <f ca="1">IF(AS81="","",MAX(OFFSET(C81,0,0):OFFSET(C81,AS81-1,0)))</f>
        <v/>
      </c>
      <c r="AW81" s="116" t="str">
        <f ca="1">IF(AS81="","",MAX(OFFSET(D81,0,0):OFFSET(D81,AS81-1,0)))</f>
        <v/>
      </c>
      <c r="AX81" s="116">
        <f t="shared" ca="1" si="18"/>
        <v>0</v>
      </c>
      <c r="AY81" s="117">
        <f t="shared" ca="1" si="19"/>
        <v>0</v>
      </c>
      <c r="AZ81" s="233" t="str">
        <f>IFERROR(IF(#REF!="",R81*'Unit Rates'!$D$17/100,#REF!),"")</f>
        <v/>
      </c>
    </row>
    <row r="82" spans="1:52" ht="15.6" x14ac:dyDescent="0.3">
      <c r="A82" s="327"/>
      <c r="B82" s="329"/>
      <c r="C82" s="328">
        <v>17.34</v>
      </c>
      <c r="D82" s="330">
        <v>17.38</v>
      </c>
      <c r="E82" s="110">
        <f t="shared" si="14"/>
        <v>39.999999999999147</v>
      </c>
      <c r="F82" s="121"/>
      <c r="G82" s="121"/>
      <c r="H82" s="122">
        <f t="shared" si="15"/>
        <v>0</v>
      </c>
      <c r="I82" s="123" t="s">
        <v>59</v>
      </c>
      <c r="J82" s="111" t="s">
        <v>95</v>
      </c>
      <c r="K82" s="112" t="s">
        <v>103</v>
      </c>
      <c r="L82" s="113" t="str">
        <f>VLOOKUP('Damage Pickup'!$J82&amp;'Damage Pickup'!$K82,Code!$I$2:$M$51,4,0)</f>
        <v>Heavy Grade</v>
      </c>
      <c r="M82" s="331" t="s">
        <v>534</v>
      </c>
      <c r="N82" s="332">
        <v>61</v>
      </c>
      <c r="O82" s="286" t="s">
        <v>595</v>
      </c>
      <c r="P82" s="109"/>
      <c r="Q82" s="114">
        <f>VLOOKUP(J82&amp;K82,Code!$I$2:$M$51,5,0)</f>
        <v>19.755208333333329</v>
      </c>
      <c r="R82" s="262">
        <f t="shared" si="13"/>
        <v>790.20833333331632</v>
      </c>
      <c r="S82" s="333">
        <f t="shared" si="20"/>
        <v>0</v>
      </c>
      <c r="T82" s="264">
        <f>IFERROR(R82*'Unit Rates'!$D$17/100,"")</f>
        <v>237.06249999999491</v>
      </c>
      <c r="U82" s="260">
        <f t="shared" si="21"/>
        <v>0</v>
      </c>
      <c r="V82" s="284"/>
      <c r="W82" s="280" t="s">
        <v>385</v>
      </c>
      <c r="X82" s="281" t="s">
        <v>371</v>
      </c>
      <c r="Y82" s="281"/>
      <c r="Z82" s="280"/>
      <c r="AA82" s="281"/>
      <c r="AB82" s="281"/>
      <c r="AC82" s="282"/>
      <c r="AD82" s="281"/>
      <c r="AE82" s="281"/>
      <c r="AF82" s="281"/>
      <c r="AG82" s="280"/>
      <c r="AH82" s="282"/>
      <c r="AI82" s="280"/>
      <c r="AJ82" s="282"/>
      <c r="AK82" s="124"/>
      <c r="AL82" s="125"/>
      <c r="AM82" s="126"/>
      <c r="AN82" s="127"/>
      <c r="AO82" s="127"/>
      <c r="AP82" s="127"/>
      <c r="AQ82" s="115" t="str">
        <f t="shared" si="16"/>
        <v/>
      </c>
      <c r="AR82" s="115">
        <f t="shared" si="17"/>
        <v>47</v>
      </c>
      <c r="AS82" s="115" t="str">
        <f t="shared" si="22"/>
        <v/>
      </c>
      <c r="AT82" s="116" t="str">
        <f ca="1">IF(AS82="","",MIN(OFFSET(C82,0,0):OFFSET(C82,AS82-1,0)))</f>
        <v/>
      </c>
      <c r="AU82" s="116" t="str">
        <f ca="1">IF(AS82="","",MIN(OFFSET(D82,0,0):OFFSET(D82,AS82-1,0)))</f>
        <v/>
      </c>
      <c r="AV82" s="116" t="str">
        <f ca="1">IF(AS82="","",MAX(OFFSET(C82,0,0):OFFSET(C82,AS82-1,0)))</f>
        <v/>
      </c>
      <c r="AW82" s="116" t="str">
        <f ca="1">IF(AS82="","",MAX(OFFSET(D82,0,0):OFFSET(D82,AS82-1,0)))</f>
        <v/>
      </c>
      <c r="AX82" s="116">
        <f t="shared" ca="1" si="18"/>
        <v>0</v>
      </c>
      <c r="AY82" s="117">
        <f t="shared" ca="1" si="19"/>
        <v>0</v>
      </c>
      <c r="AZ82" s="233" t="str">
        <f>IFERROR(IF(#REF!="",R82*'Unit Rates'!$D$17/100,#REF!),"")</f>
        <v/>
      </c>
    </row>
    <row r="83" spans="1:52" ht="15.6" x14ac:dyDescent="0.3">
      <c r="A83" s="327"/>
      <c r="B83" s="329"/>
      <c r="C83" s="328">
        <v>17.489999999999998</v>
      </c>
      <c r="D83" s="330">
        <v>17.53</v>
      </c>
      <c r="E83" s="110">
        <f t="shared" si="14"/>
        <v>40.0000000000027</v>
      </c>
      <c r="F83" s="121"/>
      <c r="G83" s="121"/>
      <c r="H83" s="122">
        <f t="shared" si="15"/>
        <v>0</v>
      </c>
      <c r="I83" s="123" t="s">
        <v>59</v>
      </c>
      <c r="J83" s="111" t="s">
        <v>95</v>
      </c>
      <c r="K83" s="112" t="s">
        <v>103</v>
      </c>
      <c r="L83" s="113" t="str">
        <f>VLOOKUP('Damage Pickup'!$J83&amp;'Damage Pickup'!$K83,Code!$I$2:$M$51,4,0)</f>
        <v>Heavy Grade</v>
      </c>
      <c r="M83" s="331" t="s">
        <v>535</v>
      </c>
      <c r="N83" s="332">
        <v>62</v>
      </c>
      <c r="O83" s="286" t="s">
        <v>596</v>
      </c>
      <c r="P83" s="109"/>
      <c r="Q83" s="114">
        <f>VLOOKUP(J83&amp;K83,Code!$I$2:$M$51,5,0)</f>
        <v>19.755208333333329</v>
      </c>
      <c r="R83" s="262">
        <f t="shared" si="13"/>
        <v>790.20833333338646</v>
      </c>
      <c r="S83" s="333">
        <f t="shared" si="20"/>
        <v>0</v>
      </c>
      <c r="T83" s="264">
        <f>IFERROR(R83*'Unit Rates'!$D$17/100,"")</f>
        <v>237.06250000001594</v>
      </c>
      <c r="U83" s="260">
        <f t="shared" si="21"/>
        <v>0</v>
      </c>
      <c r="V83" s="284"/>
      <c r="W83" s="280" t="s">
        <v>385</v>
      </c>
      <c r="X83" s="281" t="s">
        <v>371</v>
      </c>
      <c r="Y83" s="281"/>
      <c r="Z83" s="280"/>
      <c r="AA83" s="281"/>
      <c r="AB83" s="281"/>
      <c r="AC83" s="282"/>
      <c r="AD83" s="281"/>
      <c r="AE83" s="281"/>
      <c r="AF83" s="281"/>
      <c r="AG83" s="280"/>
      <c r="AH83" s="282"/>
      <c r="AI83" s="280"/>
      <c r="AJ83" s="282"/>
      <c r="AK83" s="124"/>
      <c r="AL83" s="125"/>
      <c r="AM83" s="126"/>
      <c r="AN83" s="127"/>
      <c r="AO83" s="127"/>
      <c r="AP83" s="127"/>
      <c r="AQ83" s="115" t="str">
        <f t="shared" si="16"/>
        <v/>
      </c>
      <c r="AR83" s="115">
        <f t="shared" si="17"/>
        <v>47</v>
      </c>
      <c r="AS83" s="115" t="str">
        <f t="shared" si="22"/>
        <v/>
      </c>
      <c r="AT83" s="116" t="str">
        <f ca="1">IF(AS83="","",MIN(OFFSET(C83,0,0):OFFSET(C83,AS83-1,0)))</f>
        <v/>
      </c>
      <c r="AU83" s="116" t="str">
        <f ca="1">IF(AS83="","",MIN(OFFSET(D83,0,0):OFFSET(D83,AS83-1,0)))</f>
        <v/>
      </c>
      <c r="AV83" s="116" t="str">
        <f ca="1">IF(AS83="","",MAX(OFFSET(C83,0,0):OFFSET(C83,AS83-1,0)))</f>
        <v/>
      </c>
      <c r="AW83" s="116" t="str">
        <f ca="1">IF(AS83="","",MAX(OFFSET(D83,0,0):OFFSET(D83,AS83-1,0)))</f>
        <v/>
      </c>
      <c r="AX83" s="116">
        <f t="shared" ca="1" si="18"/>
        <v>0</v>
      </c>
      <c r="AY83" s="117">
        <f t="shared" ca="1" si="19"/>
        <v>0</v>
      </c>
      <c r="AZ83" s="233" t="str">
        <f>IFERROR(IF(#REF!="",R83*'Unit Rates'!$D$17/100,#REF!),"")</f>
        <v/>
      </c>
    </row>
    <row r="84" spans="1:52" ht="15.6" x14ac:dyDescent="0.3">
      <c r="A84" s="327"/>
      <c r="B84" s="329"/>
      <c r="C84" s="328">
        <v>17.53</v>
      </c>
      <c r="D84" s="330">
        <v>18.23</v>
      </c>
      <c r="E84" s="110">
        <f t="shared" si="14"/>
        <v>699.99999999999932</v>
      </c>
      <c r="F84" s="121"/>
      <c r="G84" s="121"/>
      <c r="H84" s="122">
        <f t="shared" si="15"/>
        <v>0</v>
      </c>
      <c r="I84" s="123" t="s">
        <v>59</v>
      </c>
      <c r="J84" s="111" t="s">
        <v>409</v>
      </c>
      <c r="K84" s="112"/>
      <c r="L84" s="113" t="str">
        <f>VLOOKUP('Damage Pickup'!$J84&amp;'Damage Pickup'!$K84,Code!$I$2:$M$51,4,0)</f>
        <v>Medium Grade</v>
      </c>
      <c r="M84" s="331" t="s">
        <v>553</v>
      </c>
      <c r="N84" s="332" t="s">
        <v>1029</v>
      </c>
      <c r="O84" s="286" t="s">
        <v>596</v>
      </c>
      <c r="P84" s="109"/>
      <c r="Q84" s="114">
        <f>VLOOKUP(J84&amp;K84,Code!$I$2:$M$51,5,0)</f>
        <v>3.828125</v>
      </c>
      <c r="R84" s="262">
        <f t="shared" si="13"/>
        <v>2679.6874999999973</v>
      </c>
      <c r="S84" s="333">
        <f t="shared" si="20"/>
        <v>0</v>
      </c>
      <c r="T84" s="264">
        <f>IFERROR(R84*'Unit Rates'!$D$17/100,"")</f>
        <v>803.90624999999909</v>
      </c>
      <c r="U84" s="260">
        <f t="shared" si="21"/>
        <v>0</v>
      </c>
      <c r="V84" s="284"/>
      <c r="W84" s="280" t="s">
        <v>385</v>
      </c>
      <c r="X84" s="281" t="s">
        <v>371</v>
      </c>
      <c r="Y84" s="281"/>
      <c r="Z84" s="280"/>
      <c r="AA84" s="281"/>
      <c r="AB84" s="281"/>
      <c r="AC84" s="282"/>
      <c r="AD84" s="281"/>
      <c r="AE84" s="281"/>
      <c r="AF84" s="281"/>
      <c r="AG84" s="280"/>
      <c r="AH84" s="282"/>
      <c r="AI84" s="280"/>
      <c r="AJ84" s="282"/>
      <c r="AK84" s="124"/>
      <c r="AL84" s="125"/>
      <c r="AM84" s="126"/>
      <c r="AN84" s="127"/>
      <c r="AO84" s="127"/>
      <c r="AP84" s="127"/>
      <c r="AQ84" s="115" t="str">
        <f t="shared" si="16"/>
        <v/>
      </c>
      <c r="AR84" s="115">
        <f t="shared" si="17"/>
        <v>47</v>
      </c>
      <c r="AS84" s="115" t="str">
        <f t="shared" si="22"/>
        <v/>
      </c>
      <c r="AT84" s="116" t="str">
        <f ca="1">IF(AS84="","",MIN(OFFSET(C84,0,0):OFFSET(C84,AS84-1,0)))</f>
        <v/>
      </c>
      <c r="AU84" s="116" t="str">
        <f ca="1">IF(AS84="","",MIN(OFFSET(D84,0,0):OFFSET(D84,AS84-1,0)))</f>
        <v/>
      </c>
      <c r="AV84" s="116" t="str">
        <f ca="1">IF(AS84="","",MAX(OFFSET(C84,0,0):OFFSET(C84,AS84-1,0)))</f>
        <v/>
      </c>
      <c r="AW84" s="116" t="str">
        <f ca="1">IF(AS84="","",MAX(OFFSET(D84,0,0):OFFSET(D84,AS84-1,0)))</f>
        <v/>
      </c>
      <c r="AX84" s="116">
        <f t="shared" ca="1" si="18"/>
        <v>0</v>
      </c>
      <c r="AY84" s="117">
        <f t="shared" ca="1" si="19"/>
        <v>0</v>
      </c>
      <c r="AZ84" s="233" t="str">
        <f>IFERROR(IF(#REF!="",R84*'Unit Rates'!$D$17/100,#REF!),"")</f>
        <v/>
      </c>
    </row>
    <row r="85" spans="1:52" ht="15.6" x14ac:dyDescent="0.3">
      <c r="A85" s="327"/>
      <c r="B85" s="329"/>
      <c r="C85" s="328">
        <v>18.23</v>
      </c>
      <c r="D85" s="330">
        <v>18.760000000000002</v>
      </c>
      <c r="E85" s="110">
        <f t="shared" si="14"/>
        <v>530.00000000000114</v>
      </c>
      <c r="F85" s="121"/>
      <c r="G85" s="121"/>
      <c r="H85" s="122">
        <f t="shared" si="15"/>
        <v>0</v>
      </c>
      <c r="I85" s="123" t="s">
        <v>59</v>
      </c>
      <c r="J85" s="111" t="s">
        <v>95</v>
      </c>
      <c r="K85" s="112" t="s">
        <v>103</v>
      </c>
      <c r="L85" s="113" t="str">
        <f>VLOOKUP('Damage Pickup'!$J85&amp;'Damage Pickup'!$K85,Code!$I$2:$M$51,4,0)</f>
        <v>Heavy Grade</v>
      </c>
      <c r="M85" s="331" t="s">
        <v>536</v>
      </c>
      <c r="N85" s="332" t="s">
        <v>1030</v>
      </c>
      <c r="O85" s="286" t="s">
        <v>597</v>
      </c>
      <c r="P85" s="109"/>
      <c r="Q85" s="114">
        <f>VLOOKUP(J85&amp;K85,Code!$I$2:$M$51,5,0)</f>
        <v>19.755208333333329</v>
      </c>
      <c r="R85" s="262">
        <f t="shared" si="13"/>
        <v>10470.260416666686</v>
      </c>
      <c r="S85" s="333">
        <f t="shared" si="20"/>
        <v>0</v>
      </c>
      <c r="T85" s="264">
        <f>IFERROR(R85*'Unit Rates'!$D$17/100,"")</f>
        <v>3141.0781250000059</v>
      </c>
      <c r="U85" s="260">
        <f t="shared" si="21"/>
        <v>0</v>
      </c>
      <c r="V85" s="284"/>
      <c r="W85" s="280" t="s">
        <v>385</v>
      </c>
      <c r="X85" s="281" t="s">
        <v>371</v>
      </c>
      <c r="Y85" s="281"/>
      <c r="Z85" s="280"/>
      <c r="AA85" s="281"/>
      <c r="AB85" s="281"/>
      <c r="AC85" s="282"/>
      <c r="AD85" s="281"/>
      <c r="AE85" s="281"/>
      <c r="AF85" s="281"/>
      <c r="AG85" s="280"/>
      <c r="AH85" s="282"/>
      <c r="AI85" s="280"/>
      <c r="AJ85" s="282"/>
      <c r="AK85" s="124"/>
      <c r="AL85" s="125"/>
      <c r="AM85" s="126"/>
      <c r="AN85" s="127"/>
      <c r="AO85" s="127"/>
      <c r="AP85" s="127"/>
      <c r="AQ85" s="115" t="str">
        <f t="shared" si="16"/>
        <v/>
      </c>
      <c r="AR85" s="115">
        <f t="shared" si="17"/>
        <v>47</v>
      </c>
      <c r="AS85" s="115" t="str">
        <f t="shared" si="22"/>
        <v/>
      </c>
      <c r="AT85" s="116" t="str">
        <f ca="1">IF(AS85="","",MIN(OFFSET(C85,0,0):OFFSET(C85,AS85-1,0)))</f>
        <v/>
      </c>
      <c r="AU85" s="116" t="str">
        <f ca="1">IF(AS85="","",MIN(OFFSET(D85,0,0):OFFSET(D85,AS85-1,0)))</f>
        <v/>
      </c>
      <c r="AV85" s="116" t="str">
        <f ca="1">IF(AS85="","",MAX(OFFSET(C85,0,0):OFFSET(C85,AS85-1,0)))</f>
        <v/>
      </c>
      <c r="AW85" s="116" t="str">
        <f ca="1">IF(AS85="","",MAX(OFFSET(D85,0,0):OFFSET(D85,AS85-1,0)))</f>
        <v/>
      </c>
      <c r="AX85" s="116">
        <f t="shared" ca="1" si="18"/>
        <v>0</v>
      </c>
      <c r="AY85" s="117">
        <f t="shared" ca="1" si="19"/>
        <v>0</v>
      </c>
      <c r="AZ85" s="233" t="str">
        <f>IFERROR(IF(#REF!="",R85*'Unit Rates'!$D$17/100,#REF!),"")</f>
        <v/>
      </c>
    </row>
    <row r="86" spans="1:52" ht="15.6" x14ac:dyDescent="0.3">
      <c r="A86" s="327"/>
      <c r="B86" s="329"/>
      <c r="C86" s="328">
        <v>18.760000000000002</v>
      </c>
      <c r="D86" s="330">
        <v>19.29</v>
      </c>
      <c r="E86" s="110">
        <f t="shared" si="14"/>
        <v>529.99999999999761</v>
      </c>
      <c r="F86" s="121"/>
      <c r="G86" s="121"/>
      <c r="H86" s="122">
        <f t="shared" si="15"/>
        <v>0</v>
      </c>
      <c r="I86" s="123" t="s">
        <v>59</v>
      </c>
      <c r="J86" s="111" t="s">
        <v>95</v>
      </c>
      <c r="K86" s="112" t="s">
        <v>103</v>
      </c>
      <c r="L86" s="113" t="str">
        <f>VLOOKUP('Damage Pickup'!$J86&amp;'Damage Pickup'!$K86,Code!$I$2:$M$51,4,0)</f>
        <v>Heavy Grade</v>
      </c>
      <c r="M86" s="331" t="s">
        <v>537</v>
      </c>
      <c r="N86" s="332">
        <v>73</v>
      </c>
      <c r="O86" s="286" t="s">
        <v>598</v>
      </c>
      <c r="P86" s="109"/>
      <c r="Q86" s="114">
        <f>VLOOKUP(J86&amp;K86,Code!$I$2:$M$51,5,0)</f>
        <v>19.755208333333329</v>
      </c>
      <c r="R86" s="262">
        <f t="shared" si="13"/>
        <v>10470.260416666617</v>
      </c>
      <c r="S86" s="333">
        <f t="shared" si="20"/>
        <v>0</v>
      </c>
      <c r="T86" s="264">
        <f>IFERROR(R86*'Unit Rates'!$D$17/100,"")</f>
        <v>3141.078124999985</v>
      </c>
      <c r="U86" s="260">
        <f t="shared" si="21"/>
        <v>0</v>
      </c>
      <c r="V86" s="284"/>
      <c r="W86" s="280" t="s">
        <v>385</v>
      </c>
      <c r="X86" s="281" t="s">
        <v>371</v>
      </c>
      <c r="Y86" s="281"/>
      <c r="Z86" s="280"/>
      <c r="AA86" s="281"/>
      <c r="AB86" s="281"/>
      <c r="AC86" s="282"/>
      <c r="AD86" s="281"/>
      <c r="AE86" s="281"/>
      <c r="AF86" s="281"/>
      <c r="AG86" s="280"/>
      <c r="AH86" s="282"/>
      <c r="AI86" s="280"/>
      <c r="AJ86" s="282"/>
      <c r="AK86" s="124"/>
      <c r="AL86" s="125"/>
      <c r="AM86" s="126"/>
      <c r="AN86" s="127"/>
      <c r="AO86" s="127"/>
      <c r="AP86" s="127"/>
      <c r="AQ86" s="115" t="str">
        <f t="shared" si="16"/>
        <v/>
      </c>
      <c r="AR86" s="115">
        <f t="shared" si="17"/>
        <v>47</v>
      </c>
      <c r="AS86" s="115" t="str">
        <f t="shared" si="22"/>
        <v/>
      </c>
      <c r="AT86" s="116" t="str">
        <f ca="1">IF(AS86="","",MIN(OFFSET(C86,0,0):OFFSET(C86,AS86-1,0)))</f>
        <v/>
      </c>
      <c r="AU86" s="116" t="str">
        <f ca="1">IF(AS86="","",MIN(OFFSET(D86,0,0):OFFSET(D86,AS86-1,0)))</f>
        <v/>
      </c>
      <c r="AV86" s="116" t="str">
        <f ca="1">IF(AS86="","",MAX(OFFSET(C86,0,0):OFFSET(C86,AS86-1,0)))</f>
        <v/>
      </c>
      <c r="AW86" s="116" t="str">
        <f ca="1">IF(AS86="","",MAX(OFFSET(D86,0,0):OFFSET(D86,AS86-1,0)))</f>
        <v/>
      </c>
      <c r="AX86" s="116">
        <f t="shared" ca="1" si="18"/>
        <v>0</v>
      </c>
      <c r="AY86" s="117">
        <f t="shared" ca="1" si="19"/>
        <v>0</v>
      </c>
      <c r="AZ86" s="233" t="str">
        <f>IFERROR(IF(#REF!="",R86*'Unit Rates'!$D$17/100,#REF!),"")</f>
        <v/>
      </c>
    </row>
    <row r="87" spans="1:52" ht="15.6" x14ac:dyDescent="0.3">
      <c r="A87" s="327"/>
      <c r="B87" s="329"/>
      <c r="C87" s="328">
        <v>19.29</v>
      </c>
      <c r="D87" s="330">
        <v>19.55</v>
      </c>
      <c r="E87" s="110">
        <f t="shared" si="14"/>
        <v>260.00000000000159</v>
      </c>
      <c r="F87" s="121"/>
      <c r="G87" s="121"/>
      <c r="H87" s="122">
        <f t="shared" si="15"/>
        <v>0</v>
      </c>
      <c r="I87" s="123" t="s">
        <v>459</v>
      </c>
      <c r="J87" s="111" t="s">
        <v>92</v>
      </c>
      <c r="K87" s="112" t="s">
        <v>103</v>
      </c>
      <c r="L87" s="113" t="str">
        <f>VLOOKUP('Damage Pickup'!$J87&amp;'Damage Pickup'!$K87,Code!$I$2:$M$51,4,0)</f>
        <v>Drain Silt/Debris Removal - Minor</v>
      </c>
      <c r="M87" s="331" t="s">
        <v>538</v>
      </c>
      <c r="N87" s="332" t="s">
        <v>1031</v>
      </c>
      <c r="O87" s="286" t="s">
        <v>599</v>
      </c>
      <c r="P87" s="109"/>
      <c r="Q87" s="114">
        <f>VLOOKUP(J87&amp;K87,Code!$I$2:$M$51,5,0)</f>
        <v>2.2200000000000002</v>
      </c>
      <c r="R87" s="262">
        <f t="shared" si="13"/>
        <v>577.20000000000357</v>
      </c>
      <c r="S87" s="333">
        <f t="shared" si="20"/>
        <v>0</v>
      </c>
      <c r="T87" s="264">
        <f>IFERROR(R87*'Unit Rates'!$D$17/100,"")</f>
        <v>173.16000000000105</v>
      </c>
      <c r="U87" s="260">
        <f t="shared" si="21"/>
        <v>0</v>
      </c>
      <c r="V87" s="284"/>
      <c r="W87" s="280" t="s">
        <v>385</v>
      </c>
      <c r="X87" s="281" t="s">
        <v>371</v>
      </c>
      <c r="Y87" s="281"/>
      <c r="Z87" s="280"/>
      <c r="AA87" s="281"/>
      <c r="AB87" s="281"/>
      <c r="AC87" s="282"/>
      <c r="AD87" s="281"/>
      <c r="AE87" s="281"/>
      <c r="AF87" s="281"/>
      <c r="AG87" s="280"/>
      <c r="AH87" s="282"/>
      <c r="AI87" s="280"/>
      <c r="AJ87" s="282"/>
      <c r="AK87" s="124"/>
      <c r="AL87" s="125"/>
      <c r="AM87" s="126"/>
      <c r="AN87" s="127"/>
      <c r="AO87" s="127"/>
      <c r="AP87" s="127"/>
      <c r="AQ87" s="115" t="str">
        <f t="shared" si="16"/>
        <v/>
      </c>
      <c r="AR87" s="115">
        <f t="shared" si="17"/>
        <v>47</v>
      </c>
      <c r="AS87" s="115" t="str">
        <f t="shared" si="22"/>
        <v/>
      </c>
      <c r="AT87" s="116" t="str">
        <f ca="1">IF(AS87="","",MIN(OFFSET(C87,0,0):OFFSET(C87,AS87-1,0)))</f>
        <v/>
      </c>
      <c r="AU87" s="116" t="str">
        <f ca="1">IF(AS87="","",MIN(OFFSET(D87,0,0):OFFSET(D87,AS87-1,0)))</f>
        <v/>
      </c>
      <c r="AV87" s="116" t="str">
        <f ca="1">IF(AS87="","",MAX(OFFSET(C87,0,0):OFFSET(C87,AS87-1,0)))</f>
        <v/>
      </c>
      <c r="AW87" s="116" t="str">
        <f ca="1">IF(AS87="","",MAX(OFFSET(D87,0,0):OFFSET(D87,AS87-1,0)))</f>
        <v/>
      </c>
      <c r="AX87" s="116">
        <f t="shared" ca="1" si="18"/>
        <v>0</v>
      </c>
      <c r="AY87" s="117">
        <f t="shared" ca="1" si="19"/>
        <v>0</v>
      </c>
      <c r="AZ87" s="233" t="str">
        <f>IFERROR(IF(#REF!="",R87*'Unit Rates'!$D$17/100,#REF!),"")</f>
        <v/>
      </c>
    </row>
    <row r="88" spans="1:52" ht="15.6" x14ac:dyDescent="0.3">
      <c r="A88" s="327"/>
      <c r="B88" s="329"/>
      <c r="C88" s="328">
        <v>19.55</v>
      </c>
      <c r="D88" s="330">
        <v>19.71</v>
      </c>
      <c r="E88" s="110">
        <f t="shared" si="14"/>
        <v>160.00000000000014</v>
      </c>
      <c r="F88" s="121"/>
      <c r="G88" s="121"/>
      <c r="H88" s="122">
        <f t="shared" si="15"/>
        <v>0</v>
      </c>
      <c r="I88" s="123" t="s">
        <v>459</v>
      </c>
      <c r="J88" s="111" t="s">
        <v>92</v>
      </c>
      <c r="K88" s="112" t="s">
        <v>103</v>
      </c>
      <c r="L88" s="113" t="str">
        <f>VLOOKUP('Damage Pickup'!$J88&amp;'Damage Pickup'!$K88,Code!$I$2:$M$51,4,0)</f>
        <v>Drain Silt/Debris Removal - Minor</v>
      </c>
      <c r="M88" s="331" t="s">
        <v>554</v>
      </c>
      <c r="N88" s="332" t="s">
        <v>1032</v>
      </c>
      <c r="O88" s="286" t="s">
        <v>599</v>
      </c>
      <c r="P88" s="109"/>
      <c r="Q88" s="114">
        <f>VLOOKUP(J88&amp;K88,Code!$I$2:$M$51,5,0)</f>
        <v>2.2200000000000002</v>
      </c>
      <c r="R88" s="262">
        <f t="shared" si="13"/>
        <v>355.20000000000033</v>
      </c>
      <c r="S88" s="333">
        <f t="shared" si="20"/>
        <v>0</v>
      </c>
      <c r="T88" s="264">
        <f>IFERROR(R88*'Unit Rates'!$D$17/100,"")</f>
        <v>106.56000000000009</v>
      </c>
      <c r="U88" s="260">
        <f t="shared" si="21"/>
        <v>0</v>
      </c>
      <c r="V88" s="284"/>
      <c r="W88" s="280" t="s">
        <v>385</v>
      </c>
      <c r="X88" s="281" t="s">
        <v>371</v>
      </c>
      <c r="Y88" s="281"/>
      <c r="Z88" s="280"/>
      <c r="AA88" s="281"/>
      <c r="AB88" s="281"/>
      <c r="AC88" s="282"/>
      <c r="AD88" s="281"/>
      <c r="AE88" s="281"/>
      <c r="AF88" s="281"/>
      <c r="AG88" s="280"/>
      <c r="AH88" s="282"/>
      <c r="AI88" s="280"/>
      <c r="AJ88" s="282"/>
      <c r="AK88" s="124"/>
      <c r="AL88" s="125"/>
      <c r="AM88" s="126"/>
      <c r="AN88" s="127"/>
      <c r="AO88" s="127"/>
      <c r="AP88" s="127"/>
      <c r="AQ88" s="115" t="str">
        <f t="shared" si="16"/>
        <v/>
      </c>
      <c r="AR88" s="115">
        <f t="shared" si="17"/>
        <v>47</v>
      </c>
      <c r="AS88" s="115" t="str">
        <f t="shared" si="22"/>
        <v/>
      </c>
      <c r="AT88" s="116" t="str">
        <f ca="1">IF(AS88="","",MIN(OFFSET(C88,0,0):OFFSET(C88,AS88-1,0)))</f>
        <v/>
      </c>
      <c r="AU88" s="116" t="str">
        <f ca="1">IF(AS88="","",MIN(OFFSET(D88,0,0):OFFSET(D88,AS88-1,0)))</f>
        <v/>
      </c>
      <c r="AV88" s="116" t="str">
        <f ca="1">IF(AS88="","",MAX(OFFSET(C88,0,0):OFFSET(C88,AS88-1,0)))</f>
        <v/>
      </c>
      <c r="AW88" s="116" t="str">
        <f ca="1">IF(AS88="","",MAX(OFFSET(D88,0,0):OFFSET(D88,AS88-1,0)))</f>
        <v/>
      </c>
      <c r="AX88" s="116">
        <f t="shared" ca="1" si="18"/>
        <v>0</v>
      </c>
      <c r="AY88" s="117">
        <f t="shared" ca="1" si="19"/>
        <v>0</v>
      </c>
      <c r="AZ88" s="233" t="str">
        <f>IFERROR(IF(#REF!="",R88*'Unit Rates'!$D$17/100,#REF!),"")</f>
        <v/>
      </c>
    </row>
    <row r="89" spans="1:52" ht="15.6" x14ac:dyDescent="0.3">
      <c r="A89" s="327"/>
      <c r="B89" s="329"/>
      <c r="C89" s="328">
        <v>19.84</v>
      </c>
      <c r="D89" s="330">
        <v>20.260000000000002</v>
      </c>
      <c r="E89" s="110">
        <f t="shared" si="14"/>
        <v>420.00000000000171</v>
      </c>
      <c r="F89" s="121"/>
      <c r="G89" s="121"/>
      <c r="H89" s="122">
        <f t="shared" si="15"/>
        <v>0</v>
      </c>
      <c r="I89" s="123" t="s">
        <v>59</v>
      </c>
      <c r="J89" s="111" t="s">
        <v>409</v>
      </c>
      <c r="K89" s="112"/>
      <c r="L89" s="113" t="str">
        <f>VLOOKUP('Damage Pickup'!$J89&amp;'Damage Pickup'!$K89,Code!$I$2:$M$51,4,0)</f>
        <v>Medium Grade</v>
      </c>
      <c r="M89" s="331" t="s">
        <v>539</v>
      </c>
      <c r="N89" s="332" t="s">
        <v>1033</v>
      </c>
      <c r="O89" s="286" t="s">
        <v>597</v>
      </c>
      <c r="P89" s="109"/>
      <c r="Q89" s="114">
        <f>VLOOKUP(J89&amp;K89,Code!$I$2:$M$51,5,0)</f>
        <v>3.828125</v>
      </c>
      <c r="R89" s="262">
        <f t="shared" si="13"/>
        <v>1607.8125000000066</v>
      </c>
      <c r="S89" s="333">
        <f t="shared" si="20"/>
        <v>0</v>
      </c>
      <c r="T89" s="264">
        <f>IFERROR(R89*'Unit Rates'!$D$17/100,"")</f>
        <v>482.34375000000199</v>
      </c>
      <c r="U89" s="260">
        <f t="shared" si="21"/>
        <v>0</v>
      </c>
      <c r="V89" s="284"/>
      <c r="W89" s="280" t="s">
        <v>385</v>
      </c>
      <c r="X89" s="281" t="s">
        <v>371</v>
      </c>
      <c r="Y89" s="281"/>
      <c r="Z89" s="280"/>
      <c r="AA89" s="281"/>
      <c r="AB89" s="281"/>
      <c r="AC89" s="282"/>
      <c r="AD89" s="281"/>
      <c r="AE89" s="281"/>
      <c r="AF89" s="281"/>
      <c r="AG89" s="280"/>
      <c r="AH89" s="282"/>
      <c r="AI89" s="280"/>
      <c r="AJ89" s="282"/>
      <c r="AK89" s="124"/>
      <c r="AL89" s="125"/>
      <c r="AM89" s="126"/>
      <c r="AN89" s="127"/>
      <c r="AO89" s="127"/>
      <c r="AP89" s="127"/>
      <c r="AQ89" s="115" t="str">
        <f t="shared" si="16"/>
        <v/>
      </c>
      <c r="AR89" s="115">
        <f t="shared" si="17"/>
        <v>47</v>
      </c>
      <c r="AS89" s="115" t="str">
        <f t="shared" si="22"/>
        <v/>
      </c>
      <c r="AT89" s="116" t="str">
        <f ca="1">IF(AS89="","",MIN(OFFSET(C89,0,0):OFFSET(C89,AS89-1,0)))</f>
        <v/>
      </c>
      <c r="AU89" s="116" t="str">
        <f ca="1">IF(AS89="","",MIN(OFFSET(D89,0,0):OFFSET(D89,AS89-1,0)))</f>
        <v/>
      </c>
      <c r="AV89" s="116" t="str">
        <f ca="1">IF(AS89="","",MAX(OFFSET(C89,0,0):OFFSET(C89,AS89-1,0)))</f>
        <v/>
      </c>
      <c r="AW89" s="116" t="str">
        <f ca="1">IF(AS89="","",MAX(OFFSET(D89,0,0):OFFSET(D89,AS89-1,0)))</f>
        <v/>
      </c>
      <c r="AX89" s="116">
        <f t="shared" ca="1" si="18"/>
        <v>0</v>
      </c>
      <c r="AY89" s="117">
        <f t="shared" ca="1" si="19"/>
        <v>0</v>
      </c>
      <c r="AZ89" s="233" t="str">
        <f>IFERROR(IF(#REF!="",R89*'Unit Rates'!$D$17/100,#REF!),"")</f>
        <v/>
      </c>
    </row>
    <row r="90" spans="1:52" ht="15.6" x14ac:dyDescent="0.3">
      <c r="A90" s="327"/>
      <c r="B90" s="329"/>
      <c r="C90" s="328">
        <v>20.260000000000002</v>
      </c>
      <c r="D90" s="330">
        <v>20.36</v>
      </c>
      <c r="E90" s="110">
        <f t="shared" si="14"/>
        <v>99.999999999997868</v>
      </c>
      <c r="F90" s="121"/>
      <c r="G90" s="121"/>
      <c r="H90" s="122">
        <f t="shared" si="15"/>
        <v>0</v>
      </c>
      <c r="I90" s="123" t="s">
        <v>459</v>
      </c>
      <c r="J90" s="111" t="s">
        <v>95</v>
      </c>
      <c r="K90" s="112" t="s">
        <v>103</v>
      </c>
      <c r="L90" s="113" t="str">
        <f>VLOOKUP('Damage Pickup'!$J90&amp;'Damage Pickup'!$K90,Code!$I$2:$M$51,4,0)</f>
        <v>Heavy Grade</v>
      </c>
      <c r="M90" s="331" t="s">
        <v>540</v>
      </c>
      <c r="N90" s="332">
        <v>81</v>
      </c>
      <c r="O90" s="286" t="s">
        <v>600</v>
      </c>
      <c r="P90" s="109"/>
      <c r="Q90" s="114">
        <f>VLOOKUP(J90&amp;K90,Code!$I$2:$M$51,5,0)</f>
        <v>19.755208333333329</v>
      </c>
      <c r="R90" s="262">
        <f t="shared" si="13"/>
        <v>1975.5208333332907</v>
      </c>
      <c r="S90" s="333">
        <f t="shared" si="20"/>
        <v>0</v>
      </c>
      <c r="T90" s="264">
        <f>IFERROR(R90*'Unit Rates'!$D$17/100,"")</f>
        <v>592.65624999998715</v>
      </c>
      <c r="U90" s="260">
        <f t="shared" si="21"/>
        <v>0</v>
      </c>
      <c r="V90" s="284"/>
      <c r="W90" s="280" t="s">
        <v>385</v>
      </c>
      <c r="X90" s="281" t="s">
        <v>371</v>
      </c>
      <c r="Y90" s="281"/>
      <c r="Z90" s="280"/>
      <c r="AA90" s="281"/>
      <c r="AB90" s="281"/>
      <c r="AC90" s="282"/>
      <c r="AD90" s="281"/>
      <c r="AE90" s="281"/>
      <c r="AF90" s="281"/>
      <c r="AG90" s="280"/>
      <c r="AH90" s="282"/>
      <c r="AI90" s="280"/>
      <c r="AJ90" s="282"/>
      <c r="AK90" s="124"/>
      <c r="AL90" s="125"/>
      <c r="AM90" s="126"/>
      <c r="AN90" s="127"/>
      <c r="AO90" s="127"/>
      <c r="AP90" s="127"/>
      <c r="AQ90" s="115" t="str">
        <f t="shared" si="16"/>
        <v/>
      </c>
      <c r="AR90" s="115">
        <f t="shared" si="17"/>
        <v>47</v>
      </c>
      <c r="AS90" s="115" t="str">
        <f t="shared" si="22"/>
        <v/>
      </c>
      <c r="AT90" s="116" t="str">
        <f ca="1">IF(AS90="","",MIN(OFFSET(C90,0,0):OFFSET(C90,AS90-1,0)))</f>
        <v/>
      </c>
      <c r="AU90" s="116" t="str">
        <f ca="1">IF(AS90="","",MIN(OFFSET(D90,0,0):OFFSET(D90,AS90-1,0)))</f>
        <v/>
      </c>
      <c r="AV90" s="116" t="str">
        <f ca="1">IF(AS90="","",MAX(OFFSET(C90,0,0):OFFSET(C90,AS90-1,0)))</f>
        <v/>
      </c>
      <c r="AW90" s="116" t="str">
        <f ca="1">IF(AS90="","",MAX(OFFSET(D90,0,0):OFFSET(D90,AS90-1,0)))</f>
        <v/>
      </c>
      <c r="AX90" s="116">
        <f t="shared" ca="1" si="18"/>
        <v>0</v>
      </c>
      <c r="AY90" s="117">
        <f t="shared" ca="1" si="19"/>
        <v>0</v>
      </c>
      <c r="AZ90" s="233" t="str">
        <f>IFERROR(IF(#REF!="",R90*'Unit Rates'!$D$17/100,#REF!),"")</f>
        <v/>
      </c>
    </row>
    <row r="91" spans="1:52" ht="15.6" x14ac:dyDescent="0.3">
      <c r="A91" s="327"/>
      <c r="B91" s="329"/>
      <c r="C91" s="328">
        <v>20.36</v>
      </c>
      <c r="D91" s="330">
        <v>20.58</v>
      </c>
      <c r="E91" s="110">
        <f t="shared" si="14"/>
        <v>219.99999999999886</v>
      </c>
      <c r="F91" s="121"/>
      <c r="G91" s="121"/>
      <c r="H91" s="122">
        <f t="shared" si="15"/>
        <v>0</v>
      </c>
      <c r="I91" s="123" t="s">
        <v>459</v>
      </c>
      <c r="J91" s="111" t="s">
        <v>95</v>
      </c>
      <c r="K91" s="112" t="s">
        <v>103</v>
      </c>
      <c r="L91" s="113" t="str">
        <f>VLOOKUP('Damage Pickup'!$J91&amp;'Damage Pickup'!$K91,Code!$I$2:$M$51,4,0)</f>
        <v>Heavy Grade</v>
      </c>
      <c r="M91" s="331" t="s">
        <v>1034</v>
      </c>
      <c r="N91" s="332" t="s">
        <v>1035</v>
      </c>
      <c r="O91" s="286" t="s">
        <v>601</v>
      </c>
      <c r="P91" s="109"/>
      <c r="Q91" s="114">
        <f>VLOOKUP(J91&amp;K91,Code!$I$2:$M$51,5,0)</f>
        <v>19.755208333333329</v>
      </c>
      <c r="R91" s="262">
        <f t="shared" si="13"/>
        <v>4346.1458333333094</v>
      </c>
      <c r="S91" s="333">
        <f t="shared" si="20"/>
        <v>0</v>
      </c>
      <c r="T91" s="264">
        <f>IFERROR(R91*'Unit Rates'!$D$17/100,"")</f>
        <v>1303.843749999993</v>
      </c>
      <c r="U91" s="260">
        <f t="shared" si="21"/>
        <v>0</v>
      </c>
      <c r="V91" s="284"/>
      <c r="W91" s="280" t="s">
        <v>385</v>
      </c>
      <c r="X91" s="281" t="s">
        <v>371</v>
      </c>
      <c r="Y91" s="281"/>
      <c r="Z91" s="280"/>
      <c r="AA91" s="281"/>
      <c r="AB91" s="281"/>
      <c r="AC91" s="282"/>
      <c r="AD91" s="281"/>
      <c r="AE91" s="281"/>
      <c r="AF91" s="281"/>
      <c r="AG91" s="280"/>
      <c r="AH91" s="282"/>
      <c r="AI91" s="280"/>
      <c r="AJ91" s="282"/>
      <c r="AK91" s="124"/>
      <c r="AL91" s="125"/>
      <c r="AM91" s="126"/>
      <c r="AN91" s="127"/>
      <c r="AO91" s="127"/>
      <c r="AP91" s="127"/>
      <c r="AQ91" s="115" t="str">
        <f t="shared" si="16"/>
        <v/>
      </c>
      <c r="AR91" s="115">
        <f t="shared" si="17"/>
        <v>47</v>
      </c>
      <c r="AS91" s="115" t="str">
        <f t="shared" si="22"/>
        <v/>
      </c>
      <c r="AT91" s="116" t="str">
        <f ca="1">IF(AS91="","",MIN(OFFSET(C91,0,0):OFFSET(C91,AS91-1,0)))</f>
        <v/>
      </c>
      <c r="AU91" s="116" t="str">
        <f ca="1">IF(AS91="","",MIN(OFFSET(D91,0,0):OFFSET(D91,AS91-1,0)))</f>
        <v/>
      </c>
      <c r="AV91" s="116" t="str">
        <f ca="1">IF(AS91="","",MAX(OFFSET(C91,0,0):OFFSET(C91,AS91-1,0)))</f>
        <v/>
      </c>
      <c r="AW91" s="116" t="str">
        <f ca="1">IF(AS91="","",MAX(OFFSET(D91,0,0):OFFSET(D91,AS91-1,0)))</f>
        <v/>
      </c>
      <c r="AX91" s="116">
        <f t="shared" ca="1" si="18"/>
        <v>0</v>
      </c>
      <c r="AY91" s="117">
        <f t="shared" ca="1" si="19"/>
        <v>0</v>
      </c>
      <c r="AZ91" s="233" t="str">
        <f>IFERROR(IF(#REF!="",R91*'Unit Rates'!$D$17/100,#REF!),"")</f>
        <v/>
      </c>
    </row>
    <row r="92" spans="1:52" ht="15.6" x14ac:dyDescent="0.3">
      <c r="A92" s="327"/>
      <c r="B92" s="329"/>
      <c r="C92" s="328">
        <v>20.58</v>
      </c>
      <c r="D92" s="330">
        <v>20.28</v>
      </c>
      <c r="E92" s="110">
        <f t="shared" si="14"/>
        <v>299.99999999999716</v>
      </c>
      <c r="F92" s="121"/>
      <c r="G92" s="121"/>
      <c r="H92" s="122">
        <f t="shared" si="15"/>
        <v>0</v>
      </c>
      <c r="I92" s="123" t="s">
        <v>59</v>
      </c>
      <c r="J92" s="111" t="s">
        <v>95</v>
      </c>
      <c r="K92" s="112" t="s">
        <v>103</v>
      </c>
      <c r="L92" s="113" t="str">
        <f>VLOOKUP('Damage Pickup'!$J92&amp;'Damage Pickup'!$K92,Code!$I$2:$M$51,4,0)</f>
        <v>Heavy Grade</v>
      </c>
      <c r="M92" s="331" t="s">
        <v>1084</v>
      </c>
      <c r="N92" s="332" t="s">
        <v>1083</v>
      </c>
      <c r="O92" s="286" t="s">
        <v>601</v>
      </c>
      <c r="P92" s="109"/>
      <c r="Q92" s="114">
        <f>VLOOKUP(J92&amp;K92,Code!$I$2:$M$51,5,0)</f>
        <v>19.755208333333329</v>
      </c>
      <c r="R92" s="262">
        <f t="shared" si="13"/>
        <v>5926.5624999999427</v>
      </c>
      <c r="S92" s="333">
        <f t="shared" si="20"/>
        <v>0</v>
      </c>
      <c r="T92" s="264">
        <f>IFERROR(R92*'Unit Rates'!$D$17/100,"")</f>
        <v>1777.9687499999827</v>
      </c>
      <c r="U92" s="260">
        <f t="shared" si="21"/>
        <v>0</v>
      </c>
      <c r="V92" s="284"/>
      <c r="W92" s="280" t="s">
        <v>385</v>
      </c>
      <c r="X92" s="281" t="s">
        <v>371</v>
      </c>
      <c r="Y92" s="281"/>
      <c r="Z92" s="280"/>
      <c r="AA92" s="281"/>
      <c r="AB92" s="281"/>
      <c r="AC92" s="282"/>
      <c r="AD92" s="281"/>
      <c r="AE92" s="281"/>
      <c r="AF92" s="281"/>
      <c r="AG92" s="280"/>
      <c r="AH92" s="282"/>
      <c r="AI92" s="280"/>
      <c r="AJ92" s="282"/>
      <c r="AK92" s="124"/>
      <c r="AL92" s="125"/>
      <c r="AM92" s="126"/>
      <c r="AN92" s="127"/>
      <c r="AO92" s="127"/>
      <c r="AP92" s="127"/>
      <c r="AQ92" s="115" t="str">
        <f t="shared" si="16"/>
        <v/>
      </c>
      <c r="AR92" s="115">
        <f t="shared" si="17"/>
        <v>47</v>
      </c>
      <c r="AS92" s="115" t="str">
        <f t="shared" si="22"/>
        <v/>
      </c>
      <c r="AT92" s="116" t="str">
        <f ca="1">IF(AS92="","",MIN(OFFSET(C92,0,0):OFFSET(C92,AS92-1,0)))</f>
        <v/>
      </c>
      <c r="AU92" s="116" t="str">
        <f ca="1">IF(AS92="","",MIN(OFFSET(D92,0,0):OFFSET(D92,AS92-1,0)))</f>
        <v/>
      </c>
      <c r="AV92" s="116" t="str">
        <f ca="1">IF(AS92="","",MAX(OFFSET(C92,0,0):OFFSET(C92,AS92-1,0)))</f>
        <v/>
      </c>
      <c r="AW92" s="116" t="str">
        <f ca="1">IF(AS92="","",MAX(OFFSET(D92,0,0):OFFSET(D92,AS92-1,0)))</f>
        <v/>
      </c>
      <c r="AX92" s="116">
        <f t="shared" ca="1" si="18"/>
        <v>0</v>
      </c>
      <c r="AY92" s="117">
        <f t="shared" ca="1" si="19"/>
        <v>0</v>
      </c>
      <c r="AZ92" s="233" t="str">
        <f>IFERROR(IF(#REF!="",R92*'Unit Rates'!$D$17/100,#REF!),"")</f>
        <v/>
      </c>
    </row>
    <row r="93" spans="1:52" ht="15.6" x14ac:dyDescent="0.3">
      <c r="A93" s="327"/>
      <c r="B93" s="329"/>
      <c r="C93" s="328">
        <v>20.96</v>
      </c>
      <c r="D93" s="330">
        <v>21.16</v>
      </c>
      <c r="E93" s="110">
        <f t="shared" si="14"/>
        <v>199.99999999999929</v>
      </c>
      <c r="F93" s="121"/>
      <c r="G93" s="121"/>
      <c r="H93" s="122">
        <f t="shared" si="15"/>
        <v>0</v>
      </c>
      <c r="I93" s="123" t="s">
        <v>59</v>
      </c>
      <c r="J93" s="111" t="s">
        <v>95</v>
      </c>
      <c r="K93" s="112" t="s">
        <v>103</v>
      </c>
      <c r="L93" s="113" t="str">
        <f>VLOOKUP('Damage Pickup'!$J93&amp;'Damage Pickup'!$K93,Code!$I$2:$M$51,4,0)</f>
        <v>Heavy Grade</v>
      </c>
      <c r="M93" s="331" t="s">
        <v>541</v>
      </c>
      <c r="N93" s="332" t="s">
        <v>1036</v>
      </c>
      <c r="O93" s="286" t="s">
        <v>978</v>
      </c>
      <c r="P93" s="109"/>
      <c r="Q93" s="114">
        <f>VLOOKUP(J93&amp;K93,Code!$I$2:$M$51,5,0)</f>
        <v>19.755208333333329</v>
      </c>
      <c r="R93" s="262">
        <f t="shared" si="13"/>
        <v>3951.0416666666515</v>
      </c>
      <c r="S93" s="333">
        <f t="shared" si="20"/>
        <v>0</v>
      </c>
      <c r="T93" s="264">
        <f>IFERROR(R93*'Unit Rates'!$D$17/100,"")</f>
        <v>1185.3124999999955</v>
      </c>
      <c r="U93" s="260">
        <f t="shared" si="21"/>
        <v>0</v>
      </c>
      <c r="V93" s="284"/>
      <c r="W93" s="280" t="s">
        <v>385</v>
      </c>
      <c r="X93" s="281" t="s">
        <v>371</v>
      </c>
      <c r="Y93" s="281"/>
      <c r="Z93" s="280"/>
      <c r="AA93" s="281"/>
      <c r="AB93" s="281"/>
      <c r="AC93" s="282"/>
      <c r="AD93" s="281"/>
      <c r="AE93" s="281"/>
      <c r="AF93" s="281"/>
      <c r="AG93" s="280"/>
      <c r="AH93" s="282"/>
      <c r="AI93" s="280"/>
      <c r="AJ93" s="282"/>
      <c r="AK93" s="124"/>
      <c r="AL93" s="125"/>
      <c r="AM93" s="126"/>
      <c r="AN93" s="127"/>
      <c r="AO93" s="127"/>
      <c r="AP93" s="127"/>
      <c r="AQ93" s="115" t="str">
        <f t="shared" si="16"/>
        <v/>
      </c>
      <c r="AR93" s="115">
        <f t="shared" si="17"/>
        <v>47</v>
      </c>
      <c r="AS93" s="115" t="str">
        <f t="shared" si="22"/>
        <v/>
      </c>
      <c r="AT93" s="116" t="str">
        <f ca="1">IF(AS93="","",MIN(OFFSET(C93,0,0):OFFSET(C93,AS93-1,0)))</f>
        <v/>
      </c>
      <c r="AU93" s="116" t="str">
        <f ca="1">IF(AS93="","",MIN(OFFSET(D93,0,0):OFFSET(D93,AS93-1,0)))</f>
        <v/>
      </c>
      <c r="AV93" s="116" t="str">
        <f ca="1">IF(AS93="","",MAX(OFFSET(C93,0,0):OFFSET(C93,AS93-1,0)))</f>
        <v/>
      </c>
      <c r="AW93" s="116" t="str">
        <f ca="1">IF(AS93="","",MAX(OFFSET(D93,0,0):OFFSET(D93,AS93-1,0)))</f>
        <v/>
      </c>
      <c r="AX93" s="116">
        <f t="shared" ca="1" si="18"/>
        <v>0</v>
      </c>
      <c r="AY93" s="117">
        <f t="shared" ca="1" si="19"/>
        <v>0</v>
      </c>
      <c r="AZ93" s="233" t="str">
        <f>IFERROR(IF(#REF!="",R93*'Unit Rates'!$D$17/100,#REF!),"")</f>
        <v/>
      </c>
    </row>
    <row r="94" spans="1:52" ht="15.6" x14ac:dyDescent="0.3">
      <c r="A94" s="327"/>
      <c r="B94" s="329"/>
      <c r="C94" s="328">
        <v>21.16</v>
      </c>
      <c r="D94" s="330">
        <v>21.47</v>
      </c>
      <c r="E94" s="110">
        <f t="shared" si="14"/>
        <v>309.99999999999875</v>
      </c>
      <c r="F94" s="121"/>
      <c r="G94" s="121"/>
      <c r="H94" s="122">
        <f t="shared" si="15"/>
        <v>0</v>
      </c>
      <c r="I94" s="123" t="s">
        <v>59</v>
      </c>
      <c r="J94" s="111" t="s">
        <v>95</v>
      </c>
      <c r="K94" s="112" t="s">
        <v>103</v>
      </c>
      <c r="L94" s="113" t="str">
        <f>VLOOKUP('Damage Pickup'!$J94&amp;'Damage Pickup'!$K94,Code!$I$2:$M$51,4,0)</f>
        <v>Heavy Grade</v>
      </c>
      <c r="M94" s="331" t="s">
        <v>542</v>
      </c>
      <c r="N94" s="332" t="s">
        <v>1037</v>
      </c>
      <c r="O94" s="286" t="s">
        <v>979</v>
      </c>
      <c r="P94" s="109"/>
      <c r="Q94" s="114">
        <f>VLOOKUP(J94&amp;K94,Code!$I$2:$M$51,5,0)</f>
        <v>19.755208333333329</v>
      </c>
      <c r="R94" s="262">
        <f t="shared" si="13"/>
        <v>6124.1145833333076</v>
      </c>
      <c r="S94" s="333">
        <f t="shared" si="20"/>
        <v>0</v>
      </c>
      <c r="T94" s="264">
        <f>IFERROR(R94*'Unit Rates'!$D$17/100,"")</f>
        <v>1837.234374999992</v>
      </c>
      <c r="U94" s="260">
        <f t="shared" si="21"/>
        <v>0</v>
      </c>
      <c r="V94" s="284"/>
      <c r="W94" s="280" t="s">
        <v>385</v>
      </c>
      <c r="X94" s="281" t="s">
        <v>371</v>
      </c>
      <c r="Y94" s="281"/>
      <c r="Z94" s="280"/>
      <c r="AA94" s="281"/>
      <c r="AB94" s="281"/>
      <c r="AC94" s="282"/>
      <c r="AD94" s="281"/>
      <c r="AE94" s="281"/>
      <c r="AF94" s="281"/>
      <c r="AG94" s="280"/>
      <c r="AH94" s="282"/>
      <c r="AI94" s="280"/>
      <c r="AJ94" s="282"/>
      <c r="AK94" s="124"/>
      <c r="AL94" s="125"/>
      <c r="AM94" s="126"/>
      <c r="AN94" s="127"/>
      <c r="AO94" s="127"/>
      <c r="AP94" s="127"/>
      <c r="AQ94" s="115" t="str">
        <f t="shared" si="16"/>
        <v/>
      </c>
      <c r="AR94" s="115">
        <f t="shared" si="17"/>
        <v>47</v>
      </c>
      <c r="AS94" s="115" t="str">
        <f t="shared" si="22"/>
        <v/>
      </c>
      <c r="AT94" s="116" t="str">
        <f ca="1">IF(AS94="","",MIN(OFFSET(C94,0,0):OFFSET(C94,AS94-1,0)))</f>
        <v/>
      </c>
      <c r="AU94" s="116" t="str">
        <f ca="1">IF(AS94="","",MIN(OFFSET(D94,0,0):OFFSET(D94,AS94-1,0)))</f>
        <v/>
      </c>
      <c r="AV94" s="116" t="str">
        <f ca="1">IF(AS94="","",MAX(OFFSET(C94,0,0):OFFSET(C94,AS94-1,0)))</f>
        <v/>
      </c>
      <c r="AW94" s="116" t="str">
        <f ca="1">IF(AS94="","",MAX(OFFSET(D94,0,0):OFFSET(D94,AS94-1,0)))</f>
        <v/>
      </c>
      <c r="AX94" s="116">
        <f t="shared" ca="1" si="18"/>
        <v>0</v>
      </c>
      <c r="AY94" s="117">
        <f t="shared" ca="1" si="19"/>
        <v>0</v>
      </c>
      <c r="AZ94" s="233" t="str">
        <f>IFERROR(IF(#REF!="",R94*'Unit Rates'!$D$17/100,#REF!),"")</f>
        <v/>
      </c>
    </row>
    <row r="95" spans="1:52" ht="15.6" x14ac:dyDescent="0.3">
      <c r="A95" s="327"/>
      <c r="B95" s="329"/>
      <c r="C95" s="328">
        <v>21.47</v>
      </c>
      <c r="D95" s="330">
        <v>21.56</v>
      </c>
      <c r="E95" s="110">
        <f t="shared" si="14"/>
        <v>89.999999999999858</v>
      </c>
      <c r="F95" s="121"/>
      <c r="G95" s="121"/>
      <c r="H95" s="122">
        <f t="shared" si="15"/>
        <v>0</v>
      </c>
      <c r="I95" s="123" t="s">
        <v>59</v>
      </c>
      <c r="J95" s="111" t="s">
        <v>95</v>
      </c>
      <c r="K95" s="112" t="s">
        <v>103</v>
      </c>
      <c r="L95" s="113" t="str">
        <f>VLOOKUP('Damage Pickup'!$J95&amp;'Damage Pickup'!$K95,Code!$I$2:$M$51,4,0)</f>
        <v>Heavy Grade</v>
      </c>
      <c r="M95" s="331" t="s">
        <v>543</v>
      </c>
      <c r="N95" s="332" t="s">
        <v>1038</v>
      </c>
      <c r="O95" s="286" t="s">
        <v>979</v>
      </c>
      <c r="P95" s="109"/>
      <c r="Q95" s="114">
        <f>VLOOKUP(J95&amp;K95,Code!$I$2:$M$51,5,0)</f>
        <v>19.755208333333329</v>
      </c>
      <c r="R95" s="262">
        <f t="shared" si="13"/>
        <v>1777.9687499999968</v>
      </c>
      <c r="S95" s="333">
        <f t="shared" si="20"/>
        <v>0</v>
      </c>
      <c r="T95" s="264">
        <f>IFERROR(R95*'Unit Rates'!$D$17/100,"")</f>
        <v>533.39062499999909</v>
      </c>
      <c r="U95" s="260">
        <f t="shared" si="21"/>
        <v>0</v>
      </c>
      <c r="V95" s="284"/>
      <c r="W95" s="280" t="s">
        <v>385</v>
      </c>
      <c r="X95" s="281" t="s">
        <v>371</v>
      </c>
      <c r="Y95" s="281"/>
      <c r="Z95" s="280"/>
      <c r="AA95" s="281"/>
      <c r="AB95" s="281"/>
      <c r="AC95" s="282"/>
      <c r="AD95" s="281"/>
      <c r="AE95" s="281"/>
      <c r="AF95" s="281"/>
      <c r="AG95" s="280"/>
      <c r="AH95" s="282"/>
      <c r="AI95" s="280"/>
      <c r="AJ95" s="282"/>
      <c r="AK95" s="124"/>
      <c r="AL95" s="125"/>
      <c r="AM95" s="126"/>
      <c r="AN95" s="127"/>
      <c r="AO95" s="127"/>
      <c r="AP95" s="127"/>
      <c r="AQ95" s="115" t="str">
        <f t="shared" si="16"/>
        <v/>
      </c>
      <c r="AR95" s="115">
        <f t="shared" si="17"/>
        <v>47</v>
      </c>
      <c r="AS95" s="115" t="str">
        <f t="shared" si="22"/>
        <v/>
      </c>
      <c r="AT95" s="116" t="str">
        <f ca="1">IF(AS95="","",MIN(OFFSET(C95,0,0):OFFSET(C95,AS95-1,0)))</f>
        <v/>
      </c>
      <c r="AU95" s="116" t="str">
        <f ca="1">IF(AS95="","",MIN(OFFSET(D95,0,0):OFFSET(D95,AS95-1,0)))</f>
        <v/>
      </c>
      <c r="AV95" s="116" t="str">
        <f ca="1">IF(AS95="","",MAX(OFFSET(C95,0,0):OFFSET(C95,AS95-1,0)))</f>
        <v/>
      </c>
      <c r="AW95" s="116" t="str">
        <f ca="1">IF(AS95="","",MAX(OFFSET(D95,0,0):OFFSET(D95,AS95-1,0)))</f>
        <v/>
      </c>
      <c r="AX95" s="116">
        <f t="shared" ca="1" si="18"/>
        <v>0</v>
      </c>
      <c r="AY95" s="117">
        <f t="shared" ca="1" si="19"/>
        <v>0</v>
      </c>
      <c r="AZ95" s="233" t="str">
        <f>IFERROR(IF(#REF!="",R95*'Unit Rates'!$D$17/100,#REF!),"")</f>
        <v/>
      </c>
    </row>
    <row r="96" spans="1:52" ht="15.6" x14ac:dyDescent="0.3">
      <c r="A96" s="327"/>
      <c r="B96" s="329"/>
      <c r="C96" s="328">
        <v>21.47</v>
      </c>
      <c r="D96" s="330">
        <v>21.7</v>
      </c>
      <c r="E96" s="110">
        <f t="shared" si="14"/>
        <v>230.00000000000043</v>
      </c>
      <c r="F96" s="121"/>
      <c r="G96" s="121"/>
      <c r="H96" s="122">
        <f t="shared" si="15"/>
        <v>0</v>
      </c>
      <c r="I96" s="123" t="s">
        <v>59</v>
      </c>
      <c r="J96" s="111" t="s">
        <v>95</v>
      </c>
      <c r="K96" s="112" t="s">
        <v>103</v>
      </c>
      <c r="L96" s="113" t="str">
        <f>VLOOKUP('Damage Pickup'!$J96&amp;'Damage Pickup'!$K96,Code!$I$2:$M$51,4,0)</f>
        <v>Heavy Grade</v>
      </c>
      <c r="M96" s="331" t="s">
        <v>544</v>
      </c>
      <c r="N96" s="332">
        <v>90</v>
      </c>
      <c r="O96" s="286" t="s">
        <v>979</v>
      </c>
      <c r="P96" s="109"/>
      <c r="Q96" s="114">
        <f>VLOOKUP(J96&amp;K96,Code!$I$2:$M$51,5,0)</f>
        <v>19.755208333333329</v>
      </c>
      <c r="R96" s="262">
        <f t="shared" si="13"/>
        <v>4543.6979166666742</v>
      </c>
      <c r="S96" s="333">
        <f t="shared" si="20"/>
        <v>0</v>
      </c>
      <c r="T96" s="264">
        <f>IFERROR(R96*'Unit Rates'!$D$17/100,"")</f>
        <v>1363.1093750000023</v>
      </c>
      <c r="U96" s="260">
        <f t="shared" si="21"/>
        <v>0</v>
      </c>
      <c r="V96" s="284"/>
      <c r="W96" s="280" t="s">
        <v>385</v>
      </c>
      <c r="X96" s="281" t="s">
        <v>371</v>
      </c>
      <c r="Y96" s="281"/>
      <c r="Z96" s="280"/>
      <c r="AA96" s="281"/>
      <c r="AB96" s="281"/>
      <c r="AC96" s="282"/>
      <c r="AD96" s="281"/>
      <c r="AE96" s="281"/>
      <c r="AF96" s="281"/>
      <c r="AG96" s="280"/>
      <c r="AH96" s="282"/>
      <c r="AI96" s="280"/>
      <c r="AJ96" s="282"/>
      <c r="AK96" s="124"/>
      <c r="AL96" s="125"/>
      <c r="AM96" s="126"/>
      <c r="AN96" s="127"/>
      <c r="AO96" s="127"/>
      <c r="AP96" s="127"/>
      <c r="AQ96" s="115" t="str">
        <f t="shared" si="16"/>
        <v/>
      </c>
      <c r="AR96" s="115">
        <f t="shared" si="17"/>
        <v>47</v>
      </c>
      <c r="AS96" s="115" t="str">
        <f t="shared" si="22"/>
        <v/>
      </c>
      <c r="AT96" s="116" t="str">
        <f ca="1">IF(AS96="","",MIN(OFFSET(C96,0,0):OFFSET(C96,AS96-1,0)))</f>
        <v/>
      </c>
      <c r="AU96" s="116" t="str">
        <f ca="1">IF(AS96="","",MIN(OFFSET(D96,0,0):OFFSET(D96,AS96-1,0)))</f>
        <v/>
      </c>
      <c r="AV96" s="116" t="str">
        <f ca="1">IF(AS96="","",MAX(OFFSET(C96,0,0):OFFSET(C96,AS96-1,0)))</f>
        <v/>
      </c>
      <c r="AW96" s="116" t="str">
        <f ca="1">IF(AS96="","",MAX(OFFSET(D96,0,0):OFFSET(D96,AS96-1,0)))</f>
        <v/>
      </c>
      <c r="AX96" s="116">
        <f t="shared" ca="1" si="18"/>
        <v>0</v>
      </c>
      <c r="AY96" s="117">
        <f t="shared" ca="1" si="19"/>
        <v>0</v>
      </c>
      <c r="AZ96" s="233" t="str">
        <f>IFERROR(IF(#REF!="",R96*'Unit Rates'!$D$17/100,#REF!),"")</f>
        <v/>
      </c>
    </row>
    <row r="97" spans="1:52" ht="15.6" x14ac:dyDescent="0.3">
      <c r="A97" s="327"/>
      <c r="B97" s="329"/>
      <c r="C97" s="328">
        <v>21.7</v>
      </c>
      <c r="D97" s="330">
        <v>21.88</v>
      </c>
      <c r="E97" s="110">
        <f t="shared" si="14"/>
        <v>179.99999999999972</v>
      </c>
      <c r="F97" s="121"/>
      <c r="G97" s="121"/>
      <c r="H97" s="122">
        <f t="shared" si="15"/>
        <v>0</v>
      </c>
      <c r="I97" s="123" t="s">
        <v>59</v>
      </c>
      <c r="J97" s="111" t="s">
        <v>95</v>
      </c>
      <c r="K97" s="112" t="s">
        <v>103</v>
      </c>
      <c r="L97" s="113" t="str">
        <f>VLOOKUP('Damage Pickup'!$J97&amp;'Damage Pickup'!$K97,Code!$I$2:$M$51,4,0)</f>
        <v>Heavy Grade</v>
      </c>
      <c r="M97" s="331" t="s">
        <v>555</v>
      </c>
      <c r="N97" s="332">
        <v>91</v>
      </c>
      <c r="O97" s="286" t="s">
        <v>979</v>
      </c>
      <c r="P97" s="109"/>
      <c r="Q97" s="114">
        <f>VLOOKUP(J97&amp;K97,Code!$I$2:$M$51,5,0)</f>
        <v>19.755208333333329</v>
      </c>
      <c r="R97" s="262">
        <f t="shared" si="13"/>
        <v>3555.9374999999936</v>
      </c>
      <c r="S97" s="333">
        <f t="shared" si="20"/>
        <v>0</v>
      </c>
      <c r="T97" s="264">
        <f>IFERROR(R97*'Unit Rates'!$D$17/100,"")</f>
        <v>1066.7812499999982</v>
      </c>
      <c r="U97" s="260">
        <f t="shared" si="21"/>
        <v>0</v>
      </c>
      <c r="V97" s="284"/>
      <c r="W97" s="280" t="s">
        <v>385</v>
      </c>
      <c r="X97" s="281" t="s">
        <v>371</v>
      </c>
      <c r="Y97" s="281"/>
      <c r="Z97" s="280"/>
      <c r="AA97" s="281"/>
      <c r="AB97" s="281"/>
      <c r="AC97" s="282"/>
      <c r="AD97" s="281"/>
      <c r="AE97" s="281"/>
      <c r="AF97" s="281"/>
      <c r="AG97" s="280"/>
      <c r="AH97" s="282"/>
      <c r="AI97" s="280"/>
      <c r="AJ97" s="282"/>
      <c r="AK97" s="124"/>
      <c r="AL97" s="125"/>
      <c r="AM97" s="126"/>
      <c r="AN97" s="127"/>
      <c r="AO97" s="127"/>
      <c r="AP97" s="127"/>
      <c r="AQ97" s="115" t="str">
        <f t="shared" si="16"/>
        <v/>
      </c>
      <c r="AR97" s="115">
        <f t="shared" si="17"/>
        <v>47</v>
      </c>
      <c r="AS97" s="115" t="str">
        <f t="shared" si="22"/>
        <v/>
      </c>
      <c r="AT97" s="116" t="str">
        <f ca="1">IF(AS97="","",MIN(OFFSET(C97,0,0):OFFSET(C97,AS97-1,0)))</f>
        <v/>
      </c>
      <c r="AU97" s="116" t="str">
        <f ca="1">IF(AS97="","",MIN(OFFSET(D97,0,0):OFFSET(D97,AS97-1,0)))</f>
        <v/>
      </c>
      <c r="AV97" s="116" t="str">
        <f ca="1">IF(AS97="","",MAX(OFFSET(C97,0,0):OFFSET(C97,AS97-1,0)))</f>
        <v/>
      </c>
      <c r="AW97" s="116" t="str">
        <f ca="1">IF(AS97="","",MAX(OFFSET(D97,0,0):OFFSET(D97,AS97-1,0)))</f>
        <v/>
      </c>
      <c r="AX97" s="116">
        <f t="shared" ca="1" si="18"/>
        <v>0</v>
      </c>
      <c r="AY97" s="117">
        <f t="shared" ca="1" si="19"/>
        <v>0</v>
      </c>
      <c r="AZ97" s="233" t="str">
        <f>IFERROR(IF(#REF!="",R97*'Unit Rates'!$D$17/100,#REF!),"")</f>
        <v/>
      </c>
    </row>
    <row r="98" spans="1:52" ht="15" customHeight="1" x14ac:dyDescent="0.3">
      <c r="A98" s="327"/>
      <c r="B98" s="329"/>
      <c r="C98" s="328">
        <v>21.88</v>
      </c>
      <c r="D98" s="330">
        <v>22.17</v>
      </c>
      <c r="E98" s="110">
        <f t="shared" si="14"/>
        <v>290.00000000000273</v>
      </c>
      <c r="F98" s="121"/>
      <c r="G98" s="121"/>
      <c r="H98" s="122">
        <f t="shared" si="15"/>
        <v>0</v>
      </c>
      <c r="I98" s="123" t="s">
        <v>59</v>
      </c>
      <c r="J98" s="111" t="s">
        <v>95</v>
      </c>
      <c r="K98" s="112" t="s">
        <v>103</v>
      </c>
      <c r="L98" s="113" t="str">
        <f>VLOOKUP('Damage Pickup'!$J98&amp;'Damage Pickup'!$K98,Code!$I$2:$M$51,4,0)</f>
        <v>Heavy Grade</v>
      </c>
      <c r="M98" s="331" t="s">
        <v>556</v>
      </c>
      <c r="N98" s="332">
        <v>92</v>
      </c>
      <c r="O98" s="286" t="s">
        <v>979</v>
      </c>
      <c r="P98" s="109"/>
      <c r="Q98" s="114">
        <f>VLOOKUP(J98&amp;K98,Code!$I$2:$M$51,5,0)</f>
        <v>19.755208333333329</v>
      </c>
      <c r="R98" s="262">
        <f t="shared" si="13"/>
        <v>5729.0104166667188</v>
      </c>
      <c r="S98" s="333">
        <f t="shared" si="20"/>
        <v>0</v>
      </c>
      <c r="T98" s="264">
        <f>IFERROR(R98*'Unit Rates'!$D$17/100,"")</f>
        <v>1718.7031250000157</v>
      </c>
      <c r="U98" s="260">
        <f t="shared" si="21"/>
        <v>0</v>
      </c>
      <c r="V98" s="284"/>
      <c r="W98" s="280" t="s">
        <v>385</v>
      </c>
      <c r="X98" s="281" t="s">
        <v>371</v>
      </c>
      <c r="Y98" s="281"/>
      <c r="Z98" s="280"/>
      <c r="AA98" s="281"/>
      <c r="AB98" s="281"/>
      <c r="AC98" s="282"/>
      <c r="AD98" s="281"/>
      <c r="AE98" s="281"/>
      <c r="AF98" s="281"/>
      <c r="AG98" s="280"/>
      <c r="AH98" s="282"/>
      <c r="AI98" s="280"/>
      <c r="AJ98" s="282"/>
      <c r="AK98" s="124"/>
      <c r="AL98" s="125"/>
      <c r="AM98" s="126"/>
      <c r="AN98" s="127"/>
      <c r="AO98" s="127"/>
      <c r="AP98" s="127"/>
      <c r="AQ98" s="115" t="str">
        <f t="shared" si="16"/>
        <v/>
      </c>
      <c r="AR98" s="115">
        <f t="shared" si="17"/>
        <v>47</v>
      </c>
      <c r="AS98" s="115" t="str">
        <f t="shared" si="22"/>
        <v/>
      </c>
      <c r="AT98" s="116" t="str">
        <f ca="1">IF(AS98="","",MIN(OFFSET(C98,0,0):OFFSET(C98,AS98-1,0)))</f>
        <v/>
      </c>
      <c r="AU98" s="116" t="str">
        <f ca="1">IF(AS98="","",MIN(OFFSET(D98,0,0):OFFSET(D98,AS98-1,0)))</f>
        <v/>
      </c>
      <c r="AV98" s="116" t="str">
        <f ca="1">IF(AS98="","",MAX(OFFSET(C98,0,0):OFFSET(C98,AS98-1,0)))</f>
        <v/>
      </c>
      <c r="AW98" s="116" t="str">
        <f ca="1">IF(AS98="","",MAX(OFFSET(D98,0,0):OFFSET(D98,AS98-1,0)))</f>
        <v/>
      </c>
      <c r="AX98" s="116">
        <f t="shared" ca="1" si="18"/>
        <v>0</v>
      </c>
      <c r="AY98" s="117">
        <f t="shared" ca="1" si="19"/>
        <v>0</v>
      </c>
      <c r="AZ98" s="233" t="str">
        <f>IFERROR(IF(#REF!="",R98*'Unit Rates'!$D$17/100,#REF!),"")</f>
        <v/>
      </c>
    </row>
    <row r="99" spans="1:52" ht="15.6" x14ac:dyDescent="0.3">
      <c r="A99" s="327"/>
      <c r="B99" s="329"/>
      <c r="C99" s="328">
        <v>22.17</v>
      </c>
      <c r="D99" s="330">
        <v>23.51</v>
      </c>
      <c r="E99" s="110">
        <f t="shared" si="14"/>
        <v>1339.9999999999998</v>
      </c>
      <c r="F99" s="121"/>
      <c r="G99" s="121"/>
      <c r="H99" s="122">
        <f t="shared" si="15"/>
        <v>0</v>
      </c>
      <c r="I99" s="123" t="s">
        <v>459</v>
      </c>
      <c r="J99" s="111" t="s">
        <v>92</v>
      </c>
      <c r="K99" s="112" t="s">
        <v>103</v>
      </c>
      <c r="L99" s="113" t="str">
        <f>VLOOKUP('Damage Pickup'!$J99&amp;'Damage Pickup'!$K99,Code!$I$2:$M$51,4,0)</f>
        <v>Drain Silt/Debris Removal - Minor</v>
      </c>
      <c r="M99" s="331" t="s">
        <v>545</v>
      </c>
      <c r="N99" s="332" t="s">
        <v>1039</v>
      </c>
      <c r="O99" s="286" t="s">
        <v>980</v>
      </c>
      <c r="P99" s="109"/>
      <c r="Q99" s="114">
        <f>VLOOKUP(J99&amp;K99,Code!$I$2:$M$51,5,0)</f>
        <v>2.2200000000000002</v>
      </c>
      <c r="R99" s="262">
        <f t="shared" si="13"/>
        <v>2974.7999999999997</v>
      </c>
      <c r="S99" s="333">
        <f t="shared" ref="S99:S119" si="23">SUMIF($AR:$AR,AQ99,$R:$R)</f>
        <v>0</v>
      </c>
      <c r="T99" s="264">
        <f>IFERROR(R99*'Unit Rates'!$D$17/100,"")</f>
        <v>892.43999999999983</v>
      </c>
      <c r="U99" s="260">
        <f t="shared" ref="U99:U119" si="24">SUMIF($AR:$AR,AQ99,$T:$T)</f>
        <v>0</v>
      </c>
      <c r="V99" s="284"/>
      <c r="W99" s="280" t="s">
        <v>385</v>
      </c>
      <c r="X99" s="281" t="s">
        <v>371</v>
      </c>
      <c r="Y99" s="281"/>
      <c r="Z99" s="280"/>
      <c r="AA99" s="281"/>
      <c r="AB99" s="281"/>
      <c r="AC99" s="282"/>
      <c r="AD99" s="281"/>
      <c r="AE99" s="281"/>
      <c r="AF99" s="281"/>
      <c r="AG99" s="280"/>
      <c r="AH99" s="282"/>
      <c r="AI99" s="280"/>
      <c r="AJ99" s="282"/>
      <c r="AK99" s="124"/>
      <c r="AL99" s="125"/>
      <c r="AM99" s="126"/>
      <c r="AN99" s="127"/>
      <c r="AO99" s="127"/>
      <c r="AP99" s="127"/>
      <c r="AQ99" s="115" t="str">
        <f t="shared" si="16"/>
        <v/>
      </c>
      <c r="AR99" s="115">
        <f t="shared" si="17"/>
        <v>47</v>
      </c>
      <c r="AS99" s="115" t="str">
        <f t="shared" ref="AS99:AS119" si="25">IF(AQ99="","",COUNTIF($AR:$AR,AQ99))</f>
        <v/>
      </c>
      <c r="AT99" s="116" t="str">
        <f ca="1">IF(AS99="","",MIN(OFFSET(C99,0,0):OFFSET(C99,AS99-1,0)))</f>
        <v/>
      </c>
      <c r="AU99" s="116" t="str">
        <f ca="1">IF(AS99="","",MIN(OFFSET(D99,0,0):OFFSET(D99,AS99-1,0)))</f>
        <v/>
      </c>
      <c r="AV99" s="116" t="str">
        <f ca="1">IF(AS99="","",MAX(OFFSET(C99,0,0):OFFSET(C99,AS99-1,0)))</f>
        <v/>
      </c>
      <c r="AW99" s="116" t="str">
        <f ca="1">IF(AS99="","",MAX(OFFSET(D99,0,0):OFFSET(D99,AS99-1,0)))</f>
        <v/>
      </c>
      <c r="AX99" s="116">
        <f t="shared" ca="1" si="18"/>
        <v>0</v>
      </c>
      <c r="AY99" s="117">
        <f t="shared" ca="1" si="19"/>
        <v>0</v>
      </c>
      <c r="AZ99" s="233" t="str">
        <f>IFERROR(IF(#REF!="",R99*'Unit Rates'!$D$17/100,#REF!),"")</f>
        <v/>
      </c>
    </row>
    <row r="100" spans="1:52" ht="15.6" x14ac:dyDescent="0.3">
      <c r="A100" s="327"/>
      <c r="B100" s="329"/>
      <c r="C100" s="328">
        <v>23.51</v>
      </c>
      <c r="D100" s="330">
        <v>23.89</v>
      </c>
      <c r="E100" s="110">
        <f t="shared" si="14"/>
        <v>379.99999999999898</v>
      </c>
      <c r="F100" s="121"/>
      <c r="G100" s="121"/>
      <c r="H100" s="122">
        <f t="shared" si="15"/>
        <v>0</v>
      </c>
      <c r="I100" s="123" t="s">
        <v>459</v>
      </c>
      <c r="J100" s="111" t="s">
        <v>92</v>
      </c>
      <c r="K100" s="112" t="s">
        <v>103</v>
      </c>
      <c r="L100" s="113" t="str">
        <f>VLOOKUP('Damage Pickup'!$J100&amp;'Damage Pickup'!$K100,Code!$I$2:$M$51,4,0)</f>
        <v>Drain Silt/Debris Removal - Minor</v>
      </c>
      <c r="M100" s="331" t="s">
        <v>546</v>
      </c>
      <c r="N100" s="332" t="s">
        <v>1040</v>
      </c>
      <c r="O100" s="286" t="s">
        <v>602</v>
      </c>
      <c r="P100" s="109"/>
      <c r="Q100" s="114">
        <f>VLOOKUP(J100&amp;K100,Code!$I$2:$M$51,5,0)</f>
        <v>2.2200000000000002</v>
      </c>
      <c r="R100" s="262">
        <f t="shared" si="13"/>
        <v>843.59999999999775</v>
      </c>
      <c r="S100" s="333">
        <f t="shared" si="23"/>
        <v>0</v>
      </c>
      <c r="T100" s="264">
        <f>IFERROR(R100*'Unit Rates'!$D$17/100,"")</f>
        <v>253.0799999999993</v>
      </c>
      <c r="U100" s="260">
        <f t="shared" si="24"/>
        <v>0</v>
      </c>
      <c r="V100" s="284"/>
      <c r="W100" s="280" t="s">
        <v>385</v>
      </c>
      <c r="X100" s="281" t="s">
        <v>371</v>
      </c>
      <c r="Y100" s="281"/>
      <c r="Z100" s="280"/>
      <c r="AA100" s="281"/>
      <c r="AB100" s="281"/>
      <c r="AC100" s="282"/>
      <c r="AD100" s="281"/>
      <c r="AE100" s="281"/>
      <c r="AF100" s="281"/>
      <c r="AG100" s="280"/>
      <c r="AH100" s="282"/>
      <c r="AI100" s="280"/>
      <c r="AJ100" s="282"/>
      <c r="AK100" s="124"/>
      <c r="AL100" s="125"/>
      <c r="AM100" s="126"/>
      <c r="AN100" s="127"/>
      <c r="AO100" s="127"/>
      <c r="AP100" s="127"/>
      <c r="AQ100" s="115" t="str">
        <f t="shared" si="16"/>
        <v/>
      </c>
      <c r="AR100" s="115">
        <f t="shared" si="17"/>
        <v>47</v>
      </c>
      <c r="AS100" s="115" t="str">
        <f t="shared" si="25"/>
        <v/>
      </c>
      <c r="AT100" s="116" t="str">
        <f ca="1">IF(AS100="","",MIN(OFFSET(C100,0,0):OFFSET(C100,AS100-1,0)))</f>
        <v/>
      </c>
      <c r="AU100" s="116" t="str">
        <f ca="1">IF(AS100="","",MIN(OFFSET(D100,0,0):OFFSET(D100,AS100-1,0)))</f>
        <v/>
      </c>
      <c r="AV100" s="116" t="str">
        <f ca="1">IF(AS100="","",MAX(OFFSET(C100,0,0):OFFSET(C100,AS100-1,0)))</f>
        <v/>
      </c>
      <c r="AW100" s="116" t="str">
        <f ca="1">IF(AS100="","",MAX(OFFSET(D100,0,0):OFFSET(D100,AS100-1,0)))</f>
        <v/>
      </c>
      <c r="AX100" s="116">
        <f t="shared" ca="1" si="18"/>
        <v>0</v>
      </c>
      <c r="AY100" s="117">
        <f t="shared" ca="1" si="19"/>
        <v>0</v>
      </c>
      <c r="AZ100" s="233" t="str">
        <f>IFERROR(IF(#REF!="",R100*'Unit Rates'!$D$17/100,#REF!),"")</f>
        <v/>
      </c>
    </row>
    <row r="101" spans="1:52" ht="15.6" x14ac:dyDescent="0.3">
      <c r="A101" s="327"/>
      <c r="B101" s="329"/>
      <c r="C101" s="328">
        <v>23.89</v>
      </c>
      <c r="D101" s="330">
        <v>24.42</v>
      </c>
      <c r="E101" s="110">
        <f t="shared" si="14"/>
        <v>530.00000000000114</v>
      </c>
      <c r="F101" s="121"/>
      <c r="G101" s="121"/>
      <c r="H101" s="122">
        <f t="shared" si="15"/>
        <v>0</v>
      </c>
      <c r="I101" s="123" t="s">
        <v>459</v>
      </c>
      <c r="J101" s="111" t="s">
        <v>93</v>
      </c>
      <c r="K101" s="112" t="s">
        <v>103</v>
      </c>
      <c r="L101" s="113" t="str">
        <f>VLOOKUP('Damage Pickup'!$J101&amp;'Damage Pickup'!$K101,Code!$I$2:$M$51,4,0)</f>
        <v>Drain Reshape</v>
      </c>
      <c r="M101" s="331" t="s">
        <v>547</v>
      </c>
      <c r="N101" s="332" t="s">
        <v>1041</v>
      </c>
      <c r="O101" s="286" t="s">
        <v>603</v>
      </c>
      <c r="P101" s="109"/>
      <c r="Q101" s="114">
        <f>VLOOKUP(J101&amp;K101,Code!$I$2:$M$51,5,0)</f>
        <v>1.18875</v>
      </c>
      <c r="R101" s="262">
        <f t="shared" si="13"/>
        <v>630.03750000000139</v>
      </c>
      <c r="S101" s="333">
        <f t="shared" si="23"/>
        <v>0</v>
      </c>
      <c r="T101" s="264">
        <f>IFERROR(R101*'Unit Rates'!$D$17/100,"")</f>
        <v>189.01125000000039</v>
      </c>
      <c r="U101" s="260">
        <f t="shared" si="24"/>
        <v>0</v>
      </c>
      <c r="V101" s="284"/>
      <c r="W101" s="280" t="s">
        <v>385</v>
      </c>
      <c r="X101" s="281" t="s">
        <v>371</v>
      </c>
      <c r="Y101" s="281"/>
      <c r="Z101" s="280"/>
      <c r="AA101" s="281"/>
      <c r="AB101" s="281"/>
      <c r="AC101" s="282"/>
      <c r="AD101" s="281"/>
      <c r="AE101" s="281"/>
      <c r="AF101" s="281"/>
      <c r="AG101" s="280"/>
      <c r="AH101" s="282"/>
      <c r="AI101" s="280"/>
      <c r="AJ101" s="282"/>
      <c r="AK101" s="124"/>
      <c r="AL101" s="125"/>
      <c r="AM101" s="126"/>
      <c r="AN101" s="127"/>
      <c r="AO101" s="127"/>
      <c r="AP101" s="127"/>
      <c r="AQ101" s="115" t="str">
        <f t="shared" si="16"/>
        <v/>
      </c>
      <c r="AR101" s="115">
        <f t="shared" si="17"/>
        <v>47</v>
      </c>
      <c r="AS101" s="115" t="str">
        <f t="shared" si="25"/>
        <v/>
      </c>
      <c r="AT101" s="116" t="str">
        <f ca="1">IF(AS101="","",MIN(OFFSET(C101,0,0):OFFSET(C101,AS101-1,0)))</f>
        <v/>
      </c>
      <c r="AU101" s="116" t="str">
        <f ca="1">IF(AS101="","",MIN(OFFSET(D101,0,0):OFFSET(D101,AS101-1,0)))</f>
        <v/>
      </c>
      <c r="AV101" s="116" t="str">
        <f ca="1">IF(AS101="","",MAX(OFFSET(C101,0,0):OFFSET(C101,AS101-1,0)))</f>
        <v/>
      </c>
      <c r="AW101" s="116" t="str">
        <f ca="1">IF(AS101="","",MAX(OFFSET(D101,0,0):OFFSET(D101,AS101-1,0)))</f>
        <v/>
      </c>
      <c r="AX101" s="116">
        <f t="shared" ca="1" si="18"/>
        <v>0</v>
      </c>
      <c r="AY101" s="117">
        <f t="shared" ca="1" si="19"/>
        <v>0</v>
      </c>
      <c r="AZ101" s="233" t="str">
        <f>IFERROR(IF(#REF!="",R101*'Unit Rates'!$D$17/100,#REF!),"")</f>
        <v/>
      </c>
    </row>
    <row r="102" spans="1:52" ht="15.6" x14ac:dyDescent="0.3">
      <c r="A102" s="327"/>
      <c r="B102" s="329"/>
      <c r="C102" s="328">
        <v>24.41</v>
      </c>
      <c r="D102" s="330">
        <v>25.09</v>
      </c>
      <c r="E102" s="110">
        <f t="shared" si="14"/>
        <v>679.99999999999977</v>
      </c>
      <c r="F102" s="121"/>
      <c r="G102" s="121"/>
      <c r="H102" s="122">
        <f t="shared" si="15"/>
        <v>0</v>
      </c>
      <c r="I102" s="123" t="s">
        <v>459</v>
      </c>
      <c r="J102" s="111" t="s">
        <v>93</v>
      </c>
      <c r="K102" s="112" t="s">
        <v>103</v>
      </c>
      <c r="L102" s="113" t="str">
        <f>VLOOKUP('Damage Pickup'!$J102&amp;'Damage Pickup'!$K102,Code!$I$2:$M$51,4,0)</f>
        <v>Drain Reshape</v>
      </c>
      <c r="M102" s="331" t="s">
        <v>557</v>
      </c>
      <c r="N102" s="332">
        <v>104</v>
      </c>
      <c r="O102" s="286" t="s">
        <v>604</v>
      </c>
      <c r="P102" s="109"/>
      <c r="Q102" s="114">
        <f>VLOOKUP(J102&amp;K102,Code!$I$2:$M$51,5,0)</f>
        <v>1.18875</v>
      </c>
      <c r="R102" s="262">
        <f t="shared" si="13"/>
        <v>808.34999999999968</v>
      </c>
      <c r="S102" s="333">
        <f t="shared" si="23"/>
        <v>0</v>
      </c>
      <c r="T102" s="264">
        <f>IFERROR(R102*'Unit Rates'!$D$17/100,"")</f>
        <v>242.50499999999988</v>
      </c>
      <c r="U102" s="260">
        <f t="shared" si="24"/>
        <v>0</v>
      </c>
      <c r="V102" s="284"/>
      <c r="W102" s="280" t="s">
        <v>385</v>
      </c>
      <c r="X102" s="281" t="s">
        <v>371</v>
      </c>
      <c r="Y102" s="281"/>
      <c r="Z102" s="280"/>
      <c r="AA102" s="281"/>
      <c r="AB102" s="281"/>
      <c r="AC102" s="282"/>
      <c r="AD102" s="281"/>
      <c r="AE102" s="281"/>
      <c r="AF102" s="281"/>
      <c r="AG102" s="280"/>
      <c r="AH102" s="282"/>
      <c r="AI102" s="280"/>
      <c r="AJ102" s="282"/>
      <c r="AK102" s="124"/>
      <c r="AL102" s="125"/>
      <c r="AM102" s="126"/>
      <c r="AN102" s="127"/>
      <c r="AO102" s="127"/>
      <c r="AP102" s="127"/>
      <c r="AQ102" s="115" t="str">
        <f t="shared" si="16"/>
        <v/>
      </c>
      <c r="AR102" s="115">
        <f t="shared" si="17"/>
        <v>47</v>
      </c>
      <c r="AS102" s="115" t="str">
        <f t="shared" si="25"/>
        <v/>
      </c>
      <c r="AT102" s="116" t="str">
        <f ca="1">IF(AS102="","",MIN(OFFSET(C102,0,0):OFFSET(C102,AS102-1,0)))</f>
        <v/>
      </c>
      <c r="AU102" s="116" t="str">
        <f ca="1">IF(AS102="","",MIN(OFFSET(D102,0,0):OFFSET(D102,AS102-1,0)))</f>
        <v/>
      </c>
      <c r="AV102" s="116" t="str">
        <f ca="1">IF(AS102="","",MAX(OFFSET(C102,0,0):OFFSET(C102,AS102-1,0)))</f>
        <v/>
      </c>
      <c r="AW102" s="116" t="str">
        <f ca="1">IF(AS102="","",MAX(OFFSET(D102,0,0):OFFSET(D102,AS102-1,0)))</f>
        <v/>
      </c>
      <c r="AX102" s="116">
        <f t="shared" ca="1" si="18"/>
        <v>0</v>
      </c>
      <c r="AY102" s="117">
        <f t="shared" ca="1" si="19"/>
        <v>0</v>
      </c>
      <c r="AZ102" s="233" t="str">
        <f>IFERROR(IF(#REF!="",R102*'Unit Rates'!$D$17/100,#REF!),"")</f>
        <v/>
      </c>
    </row>
    <row r="103" spans="1:52" ht="15.6" x14ac:dyDescent="0.3">
      <c r="A103" s="327"/>
      <c r="B103" s="329"/>
      <c r="C103" s="328">
        <v>25.09</v>
      </c>
      <c r="D103" s="330">
        <v>25.44</v>
      </c>
      <c r="E103" s="110">
        <f t="shared" si="14"/>
        <v>350.00000000000142</v>
      </c>
      <c r="F103" s="121"/>
      <c r="G103" s="121"/>
      <c r="H103" s="122">
        <f t="shared" si="15"/>
        <v>0</v>
      </c>
      <c r="I103" s="123" t="s">
        <v>59</v>
      </c>
      <c r="J103" s="111" t="s">
        <v>409</v>
      </c>
      <c r="K103" s="112"/>
      <c r="L103" s="113" t="str">
        <f>VLOOKUP('Damage Pickup'!$J103&amp;'Damage Pickup'!$K103,Code!$I$2:$M$51,4,0)</f>
        <v>Medium Grade</v>
      </c>
      <c r="M103" s="331" t="s">
        <v>558</v>
      </c>
      <c r="N103" s="332" t="s">
        <v>1042</v>
      </c>
      <c r="O103" s="286" t="s">
        <v>604</v>
      </c>
      <c r="P103" s="109"/>
      <c r="Q103" s="114">
        <f>VLOOKUP(J103&amp;K103,Code!$I$2:$M$51,5,0)</f>
        <v>3.828125</v>
      </c>
      <c r="R103" s="262">
        <f t="shared" si="13"/>
        <v>1339.8437500000055</v>
      </c>
      <c r="S103" s="333">
        <f t="shared" si="23"/>
        <v>0</v>
      </c>
      <c r="T103" s="264">
        <f>IFERROR(R103*'Unit Rates'!$D$17/100,"")</f>
        <v>401.95312500000159</v>
      </c>
      <c r="U103" s="260">
        <f t="shared" si="24"/>
        <v>0</v>
      </c>
      <c r="V103" s="284"/>
      <c r="W103" s="280" t="s">
        <v>385</v>
      </c>
      <c r="X103" s="281" t="s">
        <v>371</v>
      </c>
      <c r="Y103" s="281"/>
      <c r="Z103" s="280"/>
      <c r="AA103" s="281"/>
      <c r="AB103" s="281"/>
      <c r="AC103" s="282"/>
      <c r="AD103" s="281"/>
      <c r="AE103" s="281"/>
      <c r="AF103" s="281"/>
      <c r="AG103" s="280"/>
      <c r="AH103" s="282"/>
      <c r="AI103" s="280"/>
      <c r="AJ103" s="282"/>
      <c r="AK103" s="124"/>
      <c r="AL103" s="125"/>
      <c r="AM103" s="126"/>
      <c r="AN103" s="127"/>
      <c r="AO103" s="127"/>
      <c r="AP103" s="127"/>
      <c r="AQ103" s="115" t="str">
        <f t="shared" si="16"/>
        <v/>
      </c>
      <c r="AR103" s="115">
        <f t="shared" si="17"/>
        <v>47</v>
      </c>
      <c r="AS103" s="115" t="str">
        <f t="shared" si="25"/>
        <v/>
      </c>
      <c r="AT103" s="116" t="str">
        <f ca="1">IF(AS103="","",MIN(OFFSET(C103,0,0):OFFSET(C103,AS103-1,0)))</f>
        <v/>
      </c>
      <c r="AU103" s="116" t="str">
        <f ca="1">IF(AS103="","",MIN(OFFSET(D103,0,0):OFFSET(D103,AS103-1,0)))</f>
        <v/>
      </c>
      <c r="AV103" s="116" t="str">
        <f ca="1">IF(AS103="","",MAX(OFFSET(C103,0,0):OFFSET(C103,AS103-1,0)))</f>
        <v/>
      </c>
      <c r="AW103" s="116" t="str">
        <f ca="1">IF(AS103="","",MAX(OFFSET(D103,0,0):OFFSET(D103,AS103-1,0)))</f>
        <v/>
      </c>
      <c r="AX103" s="116">
        <f t="shared" ca="1" si="18"/>
        <v>0</v>
      </c>
      <c r="AY103" s="117">
        <f t="shared" ca="1" si="19"/>
        <v>0</v>
      </c>
      <c r="AZ103" s="233" t="str">
        <f>IFERROR(IF(#REF!="",R103*'Unit Rates'!$D$17/100,#REF!),"")</f>
        <v/>
      </c>
    </row>
    <row r="104" spans="1:52" ht="15.6" x14ac:dyDescent="0.3">
      <c r="A104" s="327"/>
      <c r="B104" s="329"/>
      <c r="C104" s="328">
        <v>25.44</v>
      </c>
      <c r="D104" s="330">
        <v>25.48</v>
      </c>
      <c r="E104" s="110">
        <f t="shared" si="14"/>
        <v>39.999999999999147</v>
      </c>
      <c r="F104" s="121"/>
      <c r="G104" s="121"/>
      <c r="H104" s="122">
        <f t="shared" si="15"/>
        <v>0</v>
      </c>
      <c r="I104" s="123" t="s">
        <v>59</v>
      </c>
      <c r="J104" s="111" t="s">
        <v>95</v>
      </c>
      <c r="K104" s="112" t="s">
        <v>103</v>
      </c>
      <c r="L104" s="113" t="str">
        <f>VLOOKUP('Damage Pickup'!$J104&amp;'Damage Pickup'!$K104,Code!$I$2:$M$51,4,0)</f>
        <v>Heavy Grade</v>
      </c>
      <c r="M104" s="331" t="s">
        <v>559</v>
      </c>
      <c r="N104" s="332">
        <v>107</v>
      </c>
      <c r="O104" s="286" t="s">
        <v>981</v>
      </c>
      <c r="P104" s="109"/>
      <c r="Q104" s="114">
        <f>VLOOKUP(J104&amp;K104,Code!$I$2:$M$51,5,0)</f>
        <v>19.755208333333329</v>
      </c>
      <c r="R104" s="262">
        <f t="shared" si="13"/>
        <v>790.20833333331632</v>
      </c>
      <c r="S104" s="333">
        <f t="shared" si="23"/>
        <v>0</v>
      </c>
      <c r="T104" s="264">
        <f>IFERROR(R104*'Unit Rates'!$D$17/100,"")</f>
        <v>237.06249999999491</v>
      </c>
      <c r="U104" s="260">
        <f t="shared" si="24"/>
        <v>0</v>
      </c>
      <c r="V104" s="284"/>
      <c r="W104" s="280" t="s">
        <v>385</v>
      </c>
      <c r="X104" s="281" t="s">
        <v>371</v>
      </c>
      <c r="Y104" s="281"/>
      <c r="Z104" s="280"/>
      <c r="AA104" s="281"/>
      <c r="AB104" s="281"/>
      <c r="AC104" s="282"/>
      <c r="AD104" s="281"/>
      <c r="AE104" s="281"/>
      <c r="AF104" s="281"/>
      <c r="AG104" s="280"/>
      <c r="AH104" s="282"/>
      <c r="AI104" s="280"/>
      <c r="AJ104" s="282"/>
      <c r="AK104" s="124"/>
      <c r="AL104" s="125"/>
      <c r="AM104" s="126"/>
      <c r="AN104" s="127"/>
      <c r="AO104" s="127"/>
      <c r="AP104" s="127"/>
      <c r="AQ104" s="115" t="str">
        <f t="shared" si="16"/>
        <v/>
      </c>
      <c r="AR104" s="115">
        <f t="shared" si="17"/>
        <v>47</v>
      </c>
      <c r="AS104" s="115" t="str">
        <f t="shared" si="25"/>
        <v/>
      </c>
      <c r="AT104" s="116" t="str">
        <f ca="1">IF(AS104="","",MIN(OFFSET(C104,0,0):OFFSET(C104,AS104-1,0)))</f>
        <v/>
      </c>
      <c r="AU104" s="116" t="str">
        <f ca="1">IF(AS104="","",MIN(OFFSET(D104,0,0):OFFSET(D104,AS104-1,0)))</f>
        <v/>
      </c>
      <c r="AV104" s="116" t="str">
        <f ca="1">IF(AS104="","",MAX(OFFSET(C104,0,0):OFFSET(C104,AS104-1,0)))</f>
        <v/>
      </c>
      <c r="AW104" s="116" t="str">
        <f ca="1">IF(AS104="","",MAX(OFFSET(D104,0,0):OFFSET(D104,AS104-1,0)))</f>
        <v/>
      </c>
      <c r="AX104" s="116">
        <f t="shared" ca="1" si="18"/>
        <v>0</v>
      </c>
      <c r="AY104" s="117">
        <f t="shared" ca="1" si="19"/>
        <v>0</v>
      </c>
      <c r="AZ104" s="233" t="str">
        <f>IFERROR(IF(#REF!="",R104*'Unit Rates'!$D$17/100,#REF!),"")</f>
        <v/>
      </c>
    </row>
    <row r="105" spans="1:52" ht="15.6" x14ac:dyDescent="0.3">
      <c r="A105" s="327"/>
      <c r="B105" s="329"/>
      <c r="C105" s="328">
        <v>25.48</v>
      </c>
      <c r="D105" s="330">
        <v>31.67</v>
      </c>
      <c r="E105" s="110">
        <f t="shared" si="14"/>
        <v>6190.0000000000009</v>
      </c>
      <c r="F105" s="121"/>
      <c r="G105" s="121"/>
      <c r="H105" s="122">
        <f t="shared" si="15"/>
        <v>0</v>
      </c>
      <c r="I105" s="123" t="s">
        <v>59</v>
      </c>
      <c r="J105" s="111" t="s">
        <v>95</v>
      </c>
      <c r="K105" s="112" t="s">
        <v>103</v>
      </c>
      <c r="L105" s="113" t="str">
        <f>VLOOKUP('Damage Pickup'!$J105&amp;'Damage Pickup'!$K105,Code!$I$2:$M$51,4,0)</f>
        <v>Heavy Grade</v>
      </c>
      <c r="M105" s="331" t="s">
        <v>560</v>
      </c>
      <c r="N105" s="332" t="s">
        <v>1043</v>
      </c>
      <c r="O105" s="286" t="s">
        <v>563</v>
      </c>
      <c r="P105" s="109"/>
      <c r="Q105" s="114">
        <f>VLOOKUP(J105&amp;K105,Code!$I$2:$M$51,5,0)</f>
        <v>19.755208333333329</v>
      </c>
      <c r="R105" s="262">
        <f t="shared" si="13"/>
        <v>122284.73958333333</v>
      </c>
      <c r="S105" s="333">
        <f t="shared" si="23"/>
        <v>0</v>
      </c>
      <c r="T105" s="264">
        <f>IFERROR(R105*'Unit Rates'!$D$17/100,"")</f>
        <v>36685.421875</v>
      </c>
      <c r="U105" s="260">
        <f t="shared" si="24"/>
        <v>0</v>
      </c>
      <c r="V105" s="284"/>
      <c r="W105" s="280" t="s">
        <v>385</v>
      </c>
      <c r="X105" s="281" t="s">
        <v>371</v>
      </c>
      <c r="Y105" s="281"/>
      <c r="Z105" s="280"/>
      <c r="AA105" s="281"/>
      <c r="AB105" s="281"/>
      <c r="AC105" s="282"/>
      <c r="AD105" s="281"/>
      <c r="AE105" s="281"/>
      <c r="AF105" s="281"/>
      <c r="AG105" s="280"/>
      <c r="AH105" s="282"/>
      <c r="AI105" s="280"/>
      <c r="AJ105" s="282"/>
      <c r="AK105" s="124"/>
      <c r="AL105" s="125"/>
      <c r="AM105" s="126"/>
      <c r="AN105" s="127"/>
      <c r="AO105" s="127"/>
      <c r="AP105" s="127"/>
      <c r="AQ105" s="115" t="str">
        <f t="shared" si="16"/>
        <v/>
      </c>
      <c r="AR105" s="115">
        <f t="shared" si="17"/>
        <v>47</v>
      </c>
      <c r="AS105" s="115" t="str">
        <f t="shared" si="25"/>
        <v/>
      </c>
      <c r="AT105" s="116" t="str">
        <f ca="1">IF(AS105="","",MIN(OFFSET(C105,0,0):OFFSET(C105,AS105-1,0)))</f>
        <v/>
      </c>
      <c r="AU105" s="116" t="str">
        <f ca="1">IF(AS105="","",MIN(OFFSET(D105,0,0):OFFSET(D105,AS105-1,0)))</f>
        <v/>
      </c>
      <c r="AV105" s="116" t="str">
        <f ca="1">IF(AS105="","",MAX(OFFSET(C105,0,0):OFFSET(C105,AS105-1,0)))</f>
        <v/>
      </c>
      <c r="AW105" s="116" t="str">
        <f ca="1">IF(AS105="","",MAX(OFFSET(D105,0,0):OFFSET(D105,AS105-1,0)))</f>
        <v/>
      </c>
      <c r="AX105" s="116">
        <f t="shared" ca="1" si="18"/>
        <v>0</v>
      </c>
      <c r="AY105" s="117">
        <f t="shared" ca="1" si="19"/>
        <v>0</v>
      </c>
      <c r="AZ105" s="233" t="str">
        <f>IFERROR(IF(#REF!="",R105*'Unit Rates'!$D$17/100,#REF!),"")</f>
        <v/>
      </c>
    </row>
    <row r="106" spans="1:52" ht="15.6" x14ac:dyDescent="0.3">
      <c r="A106" s="327"/>
      <c r="B106" s="329"/>
      <c r="C106" s="328">
        <v>31.67</v>
      </c>
      <c r="D106" s="330">
        <v>32.5</v>
      </c>
      <c r="E106" s="110">
        <f t="shared" si="14"/>
        <v>829.99999999999829</v>
      </c>
      <c r="F106" s="121"/>
      <c r="G106" s="121"/>
      <c r="H106" s="122">
        <f t="shared" si="15"/>
        <v>0</v>
      </c>
      <c r="I106" s="123" t="s">
        <v>59</v>
      </c>
      <c r="J106" s="111" t="s">
        <v>95</v>
      </c>
      <c r="K106" s="112" t="s">
        <v>103</v>
      </c>
      <c r="L106" s="113" t="str">
        <f>VLOOKUP('Damage Pickup'!$J106&amp;'Damage Pickup'!$K106,Code!$I$2:$M$51,4,0)</f>
        <v>Heavy Grade</v>
      </c>
      <c r="M106" s="331" t="s">
        <v>561</v>
      </c>
      <c r="N106" s="332" t="s">
        <v>1044</v>
      </c>
      <c r="O106" s="286" t="s">
        <v>562</v>
      </c>
      <c r="P106" s="109"/>
      <c r="Q106" s="114">
        <f>VLOOKUP(J106&amp;K106,Code!$I$2:$M$51,5,0)</f>
        <v>19.755208333333329</v>
      </c>
      <c r="R106" s="262">
        <f t="shared" si="13"/>
        <v>16396.822916666628</v>
      </c>
      <c r="S106" s="333">
        <f t="shared" si="23"/>
        <v>0</v>
      </c>
      <c r="T106" s="264">
        <f>IFERROR(R106*'Unit Rates'!$D$17/100,"")</f>
        <v>4919.0468749999882</v>
      </c>
      <c r="U106" s="260">
        <f t="shared" si="24"/>
        <v>0</v>
      </c>
      <c r="V106" s="284"/>
      <c r="W106" s="280" t="s">
        <v>385</v>
      </c>
      <c r="X106" s="281" t="s">
        <v>371</v>
      </c>
      <c r="Y106" s="281"/>
      <c r="Z106" s="280"/>
      <c r="AA106" s="281"/>
      <c r="AB106" s="281"/>
      <c r="AC106" s="282"/>
      <c r="AD106" s="281"/>
      <c r="AE106" s="281"/>
      <c r="AF106" s="281"/>
      <c r="AG106" s="280"/>
      <c r="AH106" s="282"/>
      <c r="AI106" s="280"/>
      <c r="AJ106" s="282"/>
      <c r="AK106" s="124"/>
      <c r="AL106" s="125"/>
      <c r="AM106" s="126"/>
      <c r="AN106" s="127"/>
      <c r="AO106" s="127"/>
      <c r="AP106" s="127"/>
      <c r="AQ106" s="115" t="str">
        <f t="shared" si="16"/>
        <v/>
      </c>
      <c r="AR106" s="115">
        <f t="shared" si="17"/>
        <v>47</v>
      </c>
      <c r="AS106" s="115" t="str">
        <f t="shared" si="25"/>
        <v/>
      </c>
      <c r="AT106" s="116" t="str">
        <f ca="1">IF(AS106="","",MIN(OFFSET(C106,0,0):OFFSET(C106,AS106-1,0)))</f>
        <v/>
      </c>
      <c r="AU106" s="116" t="str">
        <f ca="1">IF(AS106="","",MIN(OFFSET(D106,0,0):OFFSET(D106,AS106-1,0)))</f>
        <v/>
      </c>
      <c r="AV106" s="116" t="str">
        <f ca="1">IF(AS106="","",MAX(OFFSET(C106,0,0):OFFSET(C106,AS106-1,0)))</f>
        <v/>
      </c>
      <c r="AW106" s="116" t="str">
        <f ca="1">IF(AS106="","",MAX(OFFSET(D106,0,0):OFFSET(D106,AS106-1,0)))</f>
        <v/>
      </c>
      <c r="AX106" s="116">
        <f t="shared" ca="1" si="18"/>
        <v>0</v>
      </c>
      <c r="AY106" s="117">
        <f t="shared" ca="1" si="19"/>
        <v>0</v>
      </c>
      <c r="AZ106" s="233" t="str">
        <f>IFERROR(IF(#REF!="",R106*'Unit Rates'!$D$17/100,#REF!),"")</f>
        <v/>
      </c>
    </row>
    <row r="107" spans="1:52" ht="15.6" x14ac:dyDescent="0.3">
      <c r="A107" s="327"/>
      <c r="B107" s="329"/>
      <c r="C107" s="328">
        <v>32.5</v>
      </c>
      <c r="D107" s="330">
        <v>32.6</v>
      </c>
      <c r="E107" s="110">
        <f t="shared" si="14"/>
        <v>100.00000000000142</v>
      </c>
      <c r="F107" s="121"/>
      <c r="G107" s="121"/>
      <c r="H107" s="122">
        <f t="shared" si="15"/>
        <v>0</v>
      </c>
      <c r="I107" s="123" t="s">
        <v>59</v>
      </c>
      <c r="J107" s="111" t="s">
        <v>95</v>
      </c>
      <c r="K107" s="112" t="s">
        <v>103</v>
      </c>
      <c r="L107" s="113" t="str">
        <f>VLOOKUP('Damage Pickup'!$J107&amp;'Damage Pickup'!$K107,Code!$I$2:$M$51,4,0)</f>
        <v>Heavy Grade</v>
      </c>
      <c r="M107" s="331" t="s">
        <v>564</v>
      </c>
      <c r="N107" s="332">
        <v>128</v>
      </c>
      <c r="O107" s="286" t="s">
        <v>979</v>
      </c>
      <c r="P107" s="109"/>
      <c r="Q107" s="114">
        <f>VLOOKUP(J107&amp;K107,Code!$I$2:$M$51,5,0)</f>
        <v>19.755208333333329</v>
      </c>
      <c r="R107" s="262">
        <f t="shared" si="13"/>
        <v>1975.520833333361</v>
      </c>
      <c r="S107" s="333">
        <f t="shared" si="23"/>
        <v>0</v>
      </c>
      <c r="T107" s="264">
        <f>IFERROR(R107*'Unit Rates'!$D$17/100,"")</f>
        <v>592.6562500000083</v>
      </c>
      <c r="U107" s="260">
        <f t="shared" si="24"/>
        <v>0</v>
      </c>
      <c r="V107" s="284"/>
      <c r="W107" s="280" t="s">
        <v>385</v>
      </c>
      <c r="X107" s="281" t="s">
        <v>371</v>
      </c>
      <c r="Y107" s="281"/>
      <c r="Z107" s="280"/>
      <c r="AA107" s="281"/>
      <c r="AB107" s="281"/>
      <c r="AC107" s="282"/>
      <c r="AD107" s="281"/>
      <c r="AE107" s="281"/>
      <c r="AF107" s="281"/>
      <c r="AG107" s="280"/>
      <c r="AH107" s="282"/>
      <c r="AI107" s="280"/>
      <c r="AJ107" s="282"/>
      <c r="AK107" s="124"/>
      <c r="AL107" s="125"/>
      <c r="AM107" s="126"/>
      <c r="AN107" s="127"/>
      <c r="AO107" s="127"/>
      <c r="AP107" s="127"/>
      <c r="AQ107" s="115" t="str">
        <f t="shared" si="16"/>
        <v/>
      </c>
      <c r="AR107" s="115">
        <f t="shared" si="17"/>
        <v>47</v>
      </c>
      <c r="AS107" s="115" t="str">
        <f t="shared" si="25"/>
        <v/>
      </c>
      <c r="AT107" s="116" t="str">
        <f ca="1">IF(AS107="","",MIN(OFFSET(C107,0,0):OFFSET(C107,AS107-1,0)))</f>
        <v/>
      </c>
      <c r="AU107" s="116" t="str">
        <f ca="1">IF(AS107="","",MIN(OFFSET(D107,0,0):OFFSET(D107,AS107-1,0)))</f>
        <v/>
      </c>
      <c r="AV107" s="116" t="str">
        <f ca="1">IF(AS107="","",MAX(OFFSET(C107,0,0):OFFSET(C107,AS107-1,0)))</f>
        <v/>
      </c>
      <c r="AW107" s="116" t="str">
        <f ca="1">IF(AS107="","",MAX(OFFSET(D107,0,0):OFFSET(D107,AS107-1,0)))</f>
        <v/>
      </c>
      <c r="AX107" s="116">
        <f t="shared" ca="1" si="18"/>
        <v>0</v>
      </c>
      <c r="AY107" s="117">
        <f t="shared" ca="1" si="19"/>
        <v>0</v>
      </c>
      <c r="AZ107" s="233" t="str">
        <f>IFERROR(IF(#REF!="",R107*'Unit Rates'!$D$17/100,#REF!),"")</f>
        <v/>
      </c>
    </row>
    <row r="108" spans="1:52" ht="15.6" x14ac:dyDescent="0.3">
      <c r="A108" s="327"/>
      <c r="B108" s="329"/>
      <c r="C108" s="328">
        <v>32.6</v>
      </c>
      <c r="D108" s="330">
        <v>32.68</v>
      </c>
      <c r="E108" s="110">
        <f t="shared" si="14"/>
        <v>79.999999999998295</v>
      </c>
      <c r="F108" s="121"/>
      <c r="G108" s="121"/>
      <c r="H108" s="122">
        <f t="shared" si="15"/>
        <v>0</v>
      </c>
      <c r="I108" s="123" t="s">
        <v>59</v>
      </c>
      <c r="J108" s="111" t="s">
        <v>95</v>
      </c>
      <c r="K108" s="112" t="s">
        <v>103</v>
      </c>
      <c r="L108" s="113" t="str">
        <f>VLOOKUP('Damage Pickup'!$J108&amp;'Damage Pickup'!$K108,Code!$I$2:$M$51,4,0)</f>
        <v>Heavy Grade</v>
      </c>
      <c r="M108" s="331" t="s">
        <v>565</v>
      </c>
      <c r="N108" s="332">
        <v>129</v>
      </c>
      <c r="O108" s="286" t="s">
        <v>597</v>
      </c>
      <c r="P108" s="109"/>
      <c r="Q108" s="114">
        <f>VLOOKUP(J108&amp;K108,Code!$I$2:$M$51,5,0)</f>
        <v>19.755208333333329</v>
      </c>
      <c r="R108" s="262">
        <f t="shared" si="13"/>
        <v>1580.4166666666326</v>
      </c>
      <c r="S108" s="333">
        <f t="shared" si="23"/>
        <v>0</v>
      </c>
      <c r="T108" s="264">
        <f>IFERROR(R108*'Unit Rates'!$D$17/100,"")</f>
        <v>474.12499999998983</v>
      </c>
      <c r="U108" s="260">
        <f t="shared" si="24"/>
        <v>0</v>
      </c>
      <c r="V108" s="284"/>
      <c r="W108" s="280" t="s">
        <v>385</v>
      </c>
      <c r="X108" s="281" t="s">
        <v>371</v>
      </c>
      <c r="Y108" s="281"/>
      <c r="Z108" s="280"/>
      <c r="AA108" s="281"/>
      <c r="AB108" s="281"/>
      <c r="AC108" s="282"/>
      <c r="AD108" s="281"/>
      <c r="AE108" s="281"/>
      <c r="AF108" s="281"/>
      <c r="AG108" s="280"/>
      <c r="AH108" s="282"/>
      <c r="AI108" s="280"/>
      <c r="AJ108" s="282"/>
      <c r="AK108" s="124"/>
      <c r="AL108" s="125"/>
      <c r="AM108" s="126"/>
      <c r="AN108" s="127"/>
      <c r="AO108" s="127"/>
      <c r="AP108" s="127"/>
      <c r="AQ108" s="115" t="str">
        <f t="shared" si="16"/>
        <v/>
      </c>
      <c r="AR108" s="115">
        <f t="shared" si="17"/>
        <v>47</v>
      </c>
      <c r="AS108" s="115" t="str">
        <f t="shared" si="25"/>
        <v/>
      </c>
      <c r="AT108" s="116" t="str">
        <f ca="1">IF(AS108="","",MIN(OFFSET(C108,0,0):OFFSET(C108,AS108-1,0)))</f>
        <v/>
      </c>
      <c r="AU108" s="116" t="str">
        <f ca="1">IF(AS108="","",MIN(OFFSET(D108,0,0):OFFSET(D108,AS108-1,0)))</f>
        <v/>
      </c>
      <c r="AV108" s="116" t="str">
        <f ca="1">IF(AS108="","",MAX(OFFSET(C108,0,0):OFFSET(C108,AS108-1,0)))</f>
        <v/>
      </c>
      <c r="AW108" s="116" t="str">
        <f ca="1">IF(AS108="","",MAX(OFFSET(D108,0,0):OFFSET(D108,AS108-1,0)))</f>
        <v/>
      </c>
      <c r="AX108" s="116">
        <f t="shared" ca="1" si="18"/>
        <v>0</v>
      </c>
      <c r="AY108" s="117">
        <f t="shared" ca="1" si="19"/>
        <v>0</v>
      </c>
      <c r="AZ108" s="233" t="str">
        <f>IFERROR(IF(#REF!="",R108*'Unit Rates'!$D$17/100,#REF!),"")</f>
        <v/>
      </c>
    </row>
    <row r="109" spans="1:52" ht="15.6" x14ac:dyDescent="0.3">
      <c r="A109" s="327"/>
      <c r="B109" s="329"/>
      <c r="C109" s="328">
        <v>32.869999999999997</v>
      </c>
      <c r="D109" s="330">
        <v>32.99</v>
      </c>
      <c r="E109" s="110">
        <f t="shared" si="14"/>
        <v>120.00000000000455</v>
      </c>
      <c r="F109" s="121"/>
      <c r="G109" s="121"/>
      <c r="H109" s="122">
        <f t="shared" si="15"/>
        <v>0</v>
      </c>
      <c r="I109" s="123" t="s">
        <v>59</v>
      </c>
      <c r="J109" s="111" t="s">
        <v>95</v>
      </c>
      <c r="K109" s="112" t="s">
        <v>103</v>
      </c>
      <c r="L109" s="113" t="str">
        <f>VLOOKUP('Damage Pickup'!$J109&amp;'Damage Pickup'!$K109,Code!$I$2:$M$51,4,0)</f>
        <v>Heavy Grade</v>
      </c>
      <c r="M109" s="331" t="s">
        <v>567</v>
      </c>
      <c r="N109" s="332">
        <v>130</v>
      </c>
      <c r="O109" s="286" t="s">
        <v>585</v>
      </c>
      <c r="P109" s="109"/>
      <c r="Q109" s="114">
        <f>VLOOKUP(J109&amp;K109,Code!$I$2:$M$51,5,0)</f>
        <v>19.755208333333329</v>
      </c>
      <c r="R109" s="262">
        <f t="shared" si="13"/>
        <v>2370.6250000000891</v>
      </c>
      <c r="S109" s="333">
        <f t="shared" si="23"/>
        <v>0</v>
      </c>
      <c r="T109" s="264">
        <f>IFERROR(R109*'Unit Rates'!$D$17/100,"")</f>
        <v>711.18750000002683</v>
      </c>
      <c r="U109" s="260">
        <f t="shared" si="24"/>
        <v>0</v>
      </c>
      <c r="V109" s="284"/>
      <c r="W109" s="280" t="s">
        <v>385</v>
      </c>
      <c r="X109" s="281" t="s">
        <v>371</v>
      </c>
      <c r="Y109" s="281"/>
      <c r="Z109" s="280"/>
      <c r="AA109" s="281"/>
      <c r="AB109" s="281"/>
      <c r="AC109" s="282"/>
      <c r="AD109" s="281"/>
      <c r="AE109" s="281"/>
      <c r="AF109" s="281"/>
      <c r="AG109" s="280"/>
      <c r="AH109" s="282"/>
      <c r="AI109" s="280"/>
      <c r="AJ109" s="282"/>
      <c r="AK109" s="124"/>
      <c r="AL109" s="125"/>
      <c r="AM109" s="126"/>
      <c r="AN109" s="127"/>
      <c r="AO109" s="127"/>
      <c r="AP109" s="127"/>
      <c r="AQ109" s="115" t="str">
        <f t="shared" si="16"/>
        <v/>
      </c>
      <c r="AR109" s="115">
        <f t="shared" si="17"/>
        <v>47</v>
      </c>
      <c r="AS109" s="115" t="str">
        <f t="shared" si="25"/>
        <v/>
      </c>
      <c r="AT109" s="116" t="str">
        <f ca="1">IF(AS109="","",MIN(OFFSET(C109,0,0):OFFSET(C109,AS109-1,0)))</f>
        <v/>
      </c>
      <c r="AU109" s="116" t="str">
        <f ca="1">IF(AS109="","",MIN(OFFSET(D109,0,0):OFFSET(D109,AS109-1,0)))</f>
        <v/>
      </c>
      <c r="AV109" s="116" t="str">
        <f ca="1">IF(AS109="","",MAX(OFFSET(C109,0,0):OFFSET(C109,AS109-1,0)))</f>
        <v/>
      </c>
      <c r="AW109" s="116" t="str">
        <f ca="1">IF(AS109="","",MAX(OFFSET(D109,0,0):OFFSET(D109,AS109-1,0)))</f>
        <v/>
      </c>
      <c r="AX109" s="116">
        <f t="shared" ca="1" si="18"/>
        <v>0</v>
      </c>
      <c r="AY109" s="117">
        <f t="shared" ca="1" si="19"/>
        <v>0</v>
      </c>
      <c r="AZ109" s="233" t="str">
        <f>IFERROR(IF(#REF!="",R109*'Unit Rates'!$D$17/100,#REF!),"")</f>
        <v/>
      </c>
    </row>
    <row r="110" spans="1:52" ht="15.6" x14ac:dyDescent="0.3">
      <c r="A110" s="327"/>
      <c r="B110" s="329"/>
      <c r="C110" s="328">
        <v>32.99</v>
      </c>
      <c r="D110" s="330">
        <v>33.090000000000003</v>
      </c>
      <c r="E110" s="110">
        <f t="shared" si="14"/>
        <v>100.00000000000142</v>
      </c>
      <c r="F110" s="121"/>
      <c r="G110" s="121"/>
      <c r="H110" s="122">
        <f t="shared" si="15"/>
        <v>0</v>
      </c>
      <c r="I110" s="123" t="s">
        <v>59</v>
      </c>
      <c r="J110" s="111" t="s">
        <v>409</v>
      </c>
      <c r="K110" s="112"/>
      <c r="L110" s="113" t="str">
        <f>VLOOKUP('Damage Pickup'!$J110&amp;'Damage Pickup'!$K110,Code!$I$2:$M$51,4,0)</f>
        <v>Medium Grade</v>
      </c>
      <c r="M110" s="331" t="s">
        <v>566</v>
      </c>
      <c r="N110" s="332">
        <v>131</v>
      </c>
      <c r="O110" s="286" t="s">
        <v>979</v>
      </c>
      <c r="P110" s="109"/>
      <c r="Q110" s="114">
        <f>VLOOKUP(J110&amp;K110,Code!$I$2:$M$51,5,0)</f>
        <v>3.828125</v>
      </c>
      <c r="R110" s="262">
        <f t="shared" ref="R110:R167" si="26">Q110*E110*IF(P110="",1,P110)</f>
        <v>382.81250000000546</v>
      </c>
      <c r="S110" s="333">
        <f t="shared" si="23"/>
        <v>0</v>
      </c>
      <c r="T110" s="264">
        <f>IFERROR(R110*'Unit Rates'!$D$17/100,"")</f>
        <v>114.84375000000163</v>
      </c>
      <c r="U110" s="260">
        <f t="shared" si="24"/>
        <v>0</v>
      </c>
      <c r="V110" s="284"/>
      <c r="W110" s="280" t="s">
        <v>385</v>
      </c>
      <c r="X110" s="281" t="s">
        <v>371</v>
      </c>
      <c r="Y110" s="281"/>
      <c r="Z110" s="280"/>
      <c r="AA110" s="281"/>
      <c r="AB110" s="281"/>
      <c r="AC110" s="282"/>
      <c r="AD110" s="281"/>
      <c r="AE110" s="281"/>
      <c r="AF110" s="281"/>
      <c r="AG110" s="280"/>
      <c r="AH110" s="282"/>
      <c r="AI110" s="280"/>
      <c r="AJ110" s="282"/>
      <c r="AK110" s="124"/>
      <c r="AL110" s="125"/>
      <c r="AM110" s="126"/>
      <c r="AN110" s="127"/>
      <c r="AO110" s="127"/>
      <c r="AP110" s="127"/>
      <c r="AQ110" s="115" t="str">
        <f t="shared" si="16"/>
        <v/>
      </c>
      <c r="AR110" s="115">
        <f t="shared" si="17"/>
        <v>47</v>
      </c>
      <c r="AS110" s="115" t="str">
        <f t="shared" si="25"/>
        <v/>
      </c>
      <c r="AT110" s="116" t="str">
        <f ca="1">IF(AS110="","",MIN(OFFSET(C110,0,0):OFFSET(C110,AS110-1,0)))</f>
        <v/>
      </c>
      <c r="AU110" s="116" t="str">
        <f ca="1">IF(AS110="","",MIN(OFFSET(D110,0,0):OFFSET(D110,AS110-1,0)))</f>
        <v/>
      </c>
      <c r="AV110" s="116" t="str">
        <f ca="1">IF(AS110="","",MAX(OFFSET(C110,0,0):OFFSET(C110,AS110-1,0)))</f>
        <v/>
      </c>
      <c r="AW110" s="116" t="str">
        <f ca="1">IF(AS110="","",MAX(OFFSET(D110,0,0):OFFSET(D110,AS110-1,0)))</f>
        <v/>
      </c>
      <c r="AX110" s="116">
        <f t="shared" ca="1" si="18"/>
        <v>0</v>
      </c>
      <c r="AY110" s="117">
        <f t="shared" ca="1" si="19"/>
        <v>0</v>
      </c>
      <c r="AZ110" s="233" t="str">
        <f>IFERROR(IF(#REF!="",R110*'Unit Rates'!$D$17/100,#REF!),"")</f>
        <v/>
      </c>
    </row>
    <row r="111" spans="1:52" ht="15.6" x14ac:dyDescent="0.3">
      <c r="A111" s="327"/>
      <c r="B111" s="329"/>
      <c r="C111" s="328">
        <v>33.159999999999997</v>
      </c>
      <c r="D111" s="330">
        <v>33.409999999999997</v>
      </c>
      <c r="E111" s="110">
        <f t="shared" si="14"/>
        <v>250</v>
      </c>
      <c r="F111" s="121"/>
      <c r="G111" s="121"/>
      <c r="H111" s="122">
        <f t="shared" si="15"/>
        <v>0</v>
      </c>
      <c r="I111" s="123" t="s">
        <v>459</v>
      </c>
      <c r="J111" s="111" t="s">
        <v>92</v>
      </c>
      <c r="K111" s="112" t="s">
        <v>103</v>
      </c>
      <c r="L111" s="113" t="str">
        <f>VLOOKUP('Damage Pickup'!$J111&amp;'Damage Pickup'!$K111,Code!$I$2:$M$51,4,0)</f>
        <v>Drain Silt/Debris Removal - Minor</v>
      </c>
      <c r="M111" s="331" t="s">
        <v>568</v>
      </c>
      <c r="N111" s="332">
        <v>132</v>
      </c>
      <c r="O111" s="286" t="s">
        <v>979</v>
      </c>
      <c r="P111" s="109"/>
      <c r="Q111" s="114">
        <f>VLOOKUP(J111&amp;K111,Code!$I$2:$M$51,5,0)</f>
        <v>2.2200000000000002</v>
      </c>
      <c r="R111" s="262">
        <f t="shared" si="26"/>
        <v>555</v>
      </c>
      <c r="S111" s="333">
        <f t="shared" si="23"/>
        <v>0</v>
      </c>
      <c r="T111" s="264">
        <f>IFERROR(R111*'Unit Rates'!$D$17/100,"")</f>
        <v>166.5</v>
      </c>
      <c r="U111" s="260">
        <f t="shared" si="24"/>
        <v>0</v>
      </c>
      <c r="V111" s="284"/>
      <c r="W111" s="280" t="s">
        <v>385</v>
      </c>
      <c r="X111" s="281" t="s">
        <v>371</v>
      </c>
      <c r="Y111" s="281"/>
      <c r="Z111" s="280"/>
      <c r="AA111" s="281"/>
      <c r="AB111" s="281"/>
      <c r="AC111" s="282"/>
      <c r="AD111" s="281"/>
      <c r="AE111" s="281"/>
      <c r="AF111" s="281"/>
      <c r="AG111" s="280"/>
      <c r="AH111" s="282"/>
      <c r="AI111" s="280"/>
      <c r="AJ111" s="282"/>
      <c r="AK111" s="124"/>
      <c r="AL111" s="125"/>
      <c r="AM111" s="126"/>
      <c r="AN111" s="127"/>
      <c r="AO111" s="127"/>
      <c r="AP111" s="127"/>
      <c r="AQ111" s="115" t="str">
        <f t="shared" si="16"/>
        <v/>
      </c>
      <c r="AR111" s="115">
        <f t="shared" si="17"/>
        <v>47</v>
      </c>
      <c r="AS111" s="115" t="str">
        <f t="shared" si="25"/>
        <v/>
      </c>
      <c r="AT111" s="116" t="str">
        <f ca="1">IF(AS111="","",MIN(OFFSET(C111,0,0):OFFSET(C111,AS111-1,0)))</f>
        <v/>
      </c>
      <c r="AU111" s="116" t="str">
        <f ca="1">IF(AS111="","",MIN(OFFSET(D111,0,0):OFFSET(D111,AS111-1,0)))</f>
        <v/>
      </c>
      <c r="AV111" s="116" t="str">
        <f ca="1">IF(AS111="","",MAX(OFFSET(C111,0,0):OFFSET(C111,AS111-1,0)))</f>
        <v/>
      </c>
      <c r="AW111" s="116" t="str">
        <f ca="1">IF(AS111="","",MAX(OFFSET(D111,0,0):OFFSET(D111,AS111-1,0)))</f>
        <v/>
      </c>
      <c r="AX111" s="116">
        <f t="shared" ca="1" si="18"/>
        <v>0</v>
      </c>
      <c r="AY111" s="117">
        <f t="shared" ca="1" si="19"/>
        <v>0</v>
      </c>
      <c r="AZ111" s="233" t="str">
        <f>IFERROR(IF(#REF!="",R111*'Unit Rates'!$D$17/100,#REF!),"")</f>
        <v/>
      </c>
    </row>
    <row r="112" spans="1:52" ht="15.6" x14ac:dyDescent="0.3">
      <c r="A112" s="327"/>
      <c r="B112" s="329"/>
      <c r="C112" s="328">
        <v>33.409999999999997</v>
      </c>
      <c r="D112" s="330">
        <v>34.25</v>
      </c>
      <c r="E112" s="110">
        <f t="shared" si="14"/>
        <v>840.00000000000341</v>
      </c>
      <c r="F112" s="121"/>
      <c r="G112" s="121"/>
      <c r="H112" s="122">
        <f t="shared" si="15"/>
        <v>0</v>
      </c>
      <c r="I112" s="123" t="s">
        <v>59</v>
      </c>
      <c r="J112" s="111" t="s">
        <v>95</v>
      </c>
      <c r="K112" s="112" t="s">
        <v>103</v>
      </c>
      <c r="L112" s="113" t="str">
        <f>VLOOKUP('Damage Pickup'!$J112&amp;'Damage Pickup'!$K112,Code!$I$2:$M$51,4,0)</f>
        <v>Heavy Grade</v>
      </c>
      <c r="M112" s="331" t="s">
        <v>569</v>
      </c>
      <c r="N112" s="332" t="s">
        <v>1045</v>
      </c>
      <c r="O112" s="286" t="s">
        <v>585</v>
      </c>
      <c r="P112" s="109"/>
      <c r="Q112" s="114">
        <f>VLOOKUP(J112&amp;K112,Code!$I$2:$M$51,5,0)</f>
        <v>19.755208333333329</v>
      </c>
      <c r="R112" s="262">
        <f t="shared" si="26"/>
        <v>16594.375000000062</v>
      </c>
      <c r="S112" s="333">
        <f t="shared" si="23"/>
        <v>0</v>
      </c>
      <c r="T112" s="264">
        <f>IFERROR(R112*'Unit Rates'!$D$17/100,"")</f>
        <v>4978.3125000000182</v>
      </c>
      <c r="U112" s="260">
        <f t="shared" si="24"/>
        <v>0</v>
      </c>
      <c r="V112" s="284"/>
      <c r="W112" s="280" t="s">
        <v>385</v>
      </c>
      <c r="X112" s="281" t="s">
        <v>371</v>
      </c>
      <c r="Y112" s="281"/>
      <c r="Z112" s="280"/>
      <c r="AA112" s="281"/>
      <c r="AB112" s="281"/>
      <c r="AC112" s="282"/>
      <c r="AD112" s="281"/>
      <c r="AE112" s="281"/>
      <c r="AF112" s="281"/>
      <c r="AG112" s="280"/>
      <c r="AH112" s="282"/>
      <c r="AI112" s="280"/>
      <c r="AJ112" s="282"/>
      <c r="AK112" s="124"/>
      <c r="AL112" s="125"/>
      <c r="AM112" s="126"/>
      <c r="AN112" s="127"/>
      <c r="AO112" s="127"/>
      <c r="AP112" s="127"/>
      <c r="AQ112" s="115" t="str">
        <f t="shared" si="16"/>
        <v/>
      </c>
      <c r="AR112" s="115">
        <f t="shared" si="17"/>
        <v>47</v>
      </c>
      <c r="AS112" s="115" t="str">
        <f t="shared" si="25"/>
        <v/>
      </c>
      <c r="AT112" s="116" t="str">
        <f ca="1">IF(AS112="","",MIN(OFFSET(C112,0,0):OFFSET(C112,AS112-1,0)))</f>
        <v/>
      </c>
      <c r="AU112" s="116" t="str">
        <f ca="1">IF(AS112="","",MIN(OFFSET(D112,0,0):OFFSET(D112,AS112-1,0)))</f>
        <v/>
      </c>
      <c r="AV112" s="116" t="str">
        <f ca="1">IF(AS112="","",MAX(OFFSET(C112,0,0):OFFSET(C112,AS112-1,0)))</f>
        <v/>
      </c>
      <c r="AW112" s="116" t="str">
        <f ca="1">IF(AS112="","",MAX(OFFSET(D112,0,0):OFFSET(D112,AS112-1,0)))</f>
        <v/>
      </c>
      <c r="AX112" s="116">
        <f t="shared" ca="1" si="18"/>
        <v>0</v>
      </c>
      <c r="AY112" s="117">
        <f t="shared" ca="1" si="19"/>
        <v>0</v>
      </c>
      <c r="AZ112" s="233" t="str">
        <f>IFERROR(IF(#REF!="",R112*'Unit Rates'!$D$17/100,#REF!),"")</f>
        <v/>
      </c>
    </row>
    <row r="113" spans="1:52" ht="15.6" x14ac:dyDescent="0.3">
      <c r="A113" s="327"/>
      <c r="B113" s="329"/>
      <c r="C113" s="328">
        <v>34.25</v>
      </c>
      <c r="D113" s="330">
        <v>34.61</v>
      </c>
      <c r="E113" s="110">
        <f t="shared" si="14"/>
        <v>359.99999999999943</v>
      </c>
      <c r="F113" s="121"/>
      <c r="G113" s="121"/>
      <c r="H113" s="122">
        <f t="shared" si="15"/>
        <v>0</v>
      </c>
      <c r="I113" s="123"/>
      <c r="J113" s="111" t="s">
        <v>93</v>
      </c>
      <c r="K113" s="112" t="s">
        <v>103</v>
      </c>
      <c r="L113" s="113" t="str">
        <f>VLOOKUP('Damage Pickup'!$J113&amp;'Damage Pickup'!$K113,Code!$I$2:$M$51,4,0)</f>
        <v>Drain Reshape</v>
      </c>
      <c r="M113" s="331" t="s">
        <v>570</v>
      </c>
      <c r="N113" s="332" t="s">
        <v>1046</v>
      </c>
      <c r="O113" s="286" t="s">
        <v>604</v>
      </c>
      <c r="P113" s="109"/>
      <c r="Q113" s="114">
        <f>VLOOKUP(J113&amp;K113,Code!$I$2:$M$51,5,0)</f>
        <v>1.18875</v>
      </c>
      <c r="R113" s="262">
        <f t="shared" si="26"/>
        <v>427.94999999999931</v>
      </c>
      <c r="S113" s="333">
        <f t="shared" si="23"/>
        <v>0</v>
      </c>
      <c r="T113" s="264">
        <f>IFERROR(R113*'Unit Rates'!$D$17/100,"")</f>
        <v>128.38499999999979</v>
      </c>
      <c r="U113" s="260">
        <f t="shared" si="24"/>
        <v>0</v>
      </c>
      <c r="V113" s="284"/>
      <c r="W113" s="280" t="s">
        <v>385</v>
      </c>
      <c r="X113" s="281" t="s">
        <v>371</v>
      </c>
      <c r="Y113" s="281"/>
      <c r="Z113" s="280"/>
      <c r="AA113" s="281"/>
      <c r="AB113" s="281"/>
      <c r="AC113" s="282"/>
      <c r="AD113" s="281"/>
      <c r="AE113" s="281"/>
      <c r="AF113" s="281"/>
      <c r="AG113" s="280"/>
      <c r="AH113" s="282"/>
      <c r="AI113" s="280"/>
      <c r="AJ113" s="282"/>
      <c r="AK113" s="124"/>
      <c r="AL113" s="125"/>
      <c r="AM113" s="126"/>
      <c r="AN113" s="127"/>
      <c r="AO113" s="127"/>
      <c r="AP113" s="127"/>
      <c r="AQ113" s="115" t="str">
        <f t="shared" si="16"/>
        <v/>
      </c>
      <c r="AR113" s="115">
        <f t="shared" si="17"/>
        <v>47</v>
      </c>
      <c r="AS113" s="115" t="str">
        <f t="shared" si="25"/>
        <v/>
      </c>
      <c r="AT113" s="116" t="str">
        <f ca="1">IF(AS113="","",MIN(OFFSET(C113,0,0):OFFSET(C113,AS113-1,0)))</f>
        <v/>
      </c>
      <c r="AU113" s="116" t="str">
        <f ca="1">IF(AS113="","",MIN(OFFSET(D113,0,0):OFFSET(D113,AS113-1,0)))</f>
        <v/>
      </c>
      <c r="AV113" s="116" t="str">
        <f ca="1">IF(AS113="","",MAX(OFFSET(C113,0,0):OFFSET(C113,AS113-1,0)))</f>
        <v/>
      </c>
      <c r="AW113" s="116" t="str">
        <f ca="1">IF(AS113="","",MAX(OFFSET(D113,0,0):OFFSET(D113,AS113-1,0)))</f>
        <v/>
      </c>
      <c r="AX113" s="116">
        <f t="shared" ca="1" si="18"/>
        <v>0</v>
      </c>
      <c r="AY113" s="117">
        <f t="shared" ca="1" si="19"/>
        <v>0</v>
      </c>
      <c r="AZ113" s="233" t="str">
        <f>IFERROR(IF(#REF!="",R113*'Unit Rates'!$D$17/100,#REF!),"")</f>
        <v/>
      </c>
    </row>
    <row r="114" spans="1:52" ht="15.6" x14ac:dyDescent="0.3">
      <c r="A114" s="327"/>
      <c r="B114" s="329"/>
      <c r="C114" s="328">
        <v>34.61</v>
      </c>
      <c r="D114" s="330">
        <v>34.69</v>
      </c>
      <c r="E114" s="110">
        <f t="shared" si="14"/>
        <v>79.999999999998295</v>
      </c>
      <c r="F114" s="121"/>
      <c r="G114" s="121"/>
      <c r="H114" s="122">
        <f t="shared" si="15"/>
        <v>0</v>
      </c>
      <c r="I114" s="123" t="s">
        <v>59</v>
      </c>
      <c r="J114" s="111" t="s">
        <v>95</v>
      </c>
      <c r="K114" s="112" t="s">
        <v>103</v>
      </c>
      <c r="L114" s="113" t="str">
        <f>VLOOKUP('Damage Pickup'!$J114&amp;'Damage Pickup'!$K114,Code!$I$2:$M$51,4,0)</f>
        <v>Heavy Grade</v>
      </c>
      <c r="M114" s="331" t="s">
        <v>571</v>
      </c>
      <c r="N114" s="332" t="s">
        <v>1047</v>
      </c>
      <c r="O114" s="286" t="s">
        <v>585</v>
      </c>
      <c r="P114" s="109"/>
      <c r="Q114" s="114">
        <f>VLOOKUP(J114&amp;K114,Code!$I$2:$M$51,5,0)</f>
        <v>19.755208333333329</v>
      </c>
      <c r="R114" s="262">
        <f t="shared" si="26"/>
        <v>1580.4166666666326</v>
      </c>
      <c r="S114" s="333">
        <f t="shared" si="23"/>
        <v>0</v>
      </c>
      <c r="T114" s="264">
        <f>IFERROR(R114*'Unit Rates'!$D$17/100,"")</f>
        <v>474.12499999998983</v>
      </c>
      <c r="U114" s="260">
        <f t="shared" si="24"/>
        <v>0</v>
      </c>
      <c r="V114" s="284"/>
      <c r="W114" s="280" t="s">
        <v>385</v>
      </c>
      <c r="X114" s="281" t="s">
        <v>371</v>
      </c>
      <c r="Y114" s="281"/>
      <c r="Z114" s="280"/>
      <c r="AA114" s="281"/>
      <c r="AB114" s="281"/>
      <c r="AC114" s="282"/>
      <c r="AD114" s="281"/>
      <c r="AE114" s="281"/>
      <c r="AF114" s="281"/>
      <c r="AG114" s="280"/>
      <c r="AH114" s="282"/>
      <c r="AI114" s="280"/>
      <c r="AJ114" s="282"/>
      <c r="AK114" s="124"/>
      <c r="AL114" s="125"/>
      <c r="AM114" s="126"/>
      <c r="AN114" s="127"/>
      <c r="AO114" s="127"/>
      <c r="AP114" s="127"/>
      <c r="AQ114" s="115" t="str">
        <f t="shared" si="16"/>
        <v/>
      </c>
      <c r="AR114" s="115">
        <f t="shared" si="17"/>
        <v>47</v>
      </c>
      <c r="AS114" s="115" t="str">
        <f t="shared" si="25"/>
        <v/>
      </c>
      <c r="AT114" s="116" t="str">
        <f ca="1">IF(AS114="","",MIN(OFFSET(C114,0,0):OFFSET(C114,AS114-1,0)))</f>
        <v/>
      </c>
      <c r="AU114" s="116" t="str">
        <f ca="1">IF(AS114="","",MIN(OFFSET(D114,0,0):OFFSET(D114,AS114-1,0)))</f>
        <v/>
      </c>
      <c r="AV114" s="116" t="str">
        <f ca="1">IF(AS114="","",MAX(OFFSET(C114,0,0):OFFSET(C114,AS114-1,0)))</f>
        <v/>
      </c>
      <c r="AW114" s="116" t="str">
        <f ca="1">IF(AS114="","",MAX(OFFSET(D114,0,0):OFFSET(D114,AS114-1,0)))</f>
        <v/>
      </c>
      <c r="AX114" s="116">
        <f t="shared" ca="1" si="18"/>
        <v>0</v>
      </c>
      <c r="AY114" s="117">
        <f t="shared" ca="1" si="19"/>
        <v>0</v>
      </c>
      <c r="AZ114" s="233" t="str">
        <f>IFERROR(IF(#REF!="",R114*'Unit Rates'!$D$17/100,#REF!),"")</f>
        <v/>
      </c>
    </row>
    <row r="115" spans="1:52" ht="15.6" x14ac:dyDescent="0.3">
      <c r="A115" s="327"/>
      <c r="B115" s="329"/>
      <c r="C115" s="328">
        <v>34.86</v>
      </c>
      <c r="D115" s="330">
        <v>34.9</v>
      </c>
      <c r="E115" s="110">
        <f t="shared" si="14"/>
        <v>39.999999999999147</v>
      </c>
      <c r="F115" s="121"/>
      <c r="G115" s="121"/>
      <c r="H115" s="122">
        <f t="shared" si="15"/>
        <v>0</v>
      </c>
      <c r="I115" s="123" t="s">
        <v>59</v>
      </c>
      <c r="J115" s="111" t="s">
        <v>95</v>
      </c>
      <c r="K115" s="112" t="s">
        <v>103</v>
      </c>
      <c r="L115" s="113" t="str">
        <f>VLOOKUP('Damage Pickup'!$J115&amp;'Damage Pickup'!$K115,Code!$I$2:$M$51,4,0)</f>
        <v>Heavy Grade</v>
      </c>
      <c r="M115" s="331" t="s">
        <v>468</v>
      </c>
      <c r="N115" s="332">
        <v>140</v>
      </c>
      <c r="O115" s="286" t="s">
        <v>585</v>
      </c>
      <c r="P115" s="109"/>
      <c r="Q115" s="114">
        <f>VLOOKUP(J115&amp;K115,Code!$I$2:$M$51,5,0)</f>
        <v>19.755208333333329</v>
      </c>
      <c r="R115" s="262">
        <f t="shared" si="26"/>
        <v>790.20833333331632</v>
      </c>
      <c r="S115" s="333">
        <f t="shared" si="23"/>
        <v>0</v>
      </c>
      <c r="T115" s="264">
        <f>IFERROR(R115*'Unit Rates'!$D$17/100,"")</f>
        <v>237.06249999999491</v>
      </c>
      <c r="U115" s="260">
        <f t="shared" si="24"/>
        <v>0</v>
      </c>
      <c r="V115" s="284"/>
      <c r="W115" s="280" t="s">
        <v>385</v>
      </c>
      <c r="X115" s="281" t="s">
        <v>371</v>
      </c>
      <c r="Y115" s="281"/>
      <c r="Z115" s="280"/>
      <c r="AA115" s="281"/>
      <c r="AB115" s="281"/>
      <c r="AC115" s="282"/>
      <c r="AD115" s="281"/>
      <c r="AE115" s="281"/>
      <c r="AF115" s="281"/>
      <c r="AG115" s="280"/>
      <c r="AH115" s="282"/>
      <c r="AI115" s="280"/>
      <c r="AJ115" s="282"/>
      <c r="AK115" s="124"/>
      <c r="AL115" s="125"/>
      <c r="AM115" s="126"/>
      <c r="AN115" s="127"/>
      <c r="AO115" s="127"/>
      <c r="AP115" s="127"/>
      <c r="AQ115" s="115" t="str">
        <f t="shared" si="16"/>
        <v/>
      </c>
      <c r="AR115" s="115">
        <f t="shared" si="17"/>
        <v>47</v>
      </c>
      <c r="AS115" s="115" t="str">
        <f t="shared" si="25"/>
        <v/>
      </c>
      <c r="AT115" s="116" t="str">
        <f ca="1">IF(AS115="","",MIN(OFFSET(C115,0,0):OFFSET(C115,AS115-1,0)))</f>
        <v/>
      </c>
      <c r="AU115" s="116" t="str">
        <f ca="1">IF(AS115="","",MIN(OFFSET(D115,0,0):OFFSET(D115,AS115-1,0)))</f>
        <v/>
      </c>
      <c r="AV115" s="116" t="str">
        <f ca="1">IF(AS115="","",MAX(OFFSET(C115,0,0):OFFSET(C115,AS115-1,0)))</f>
        <v/>
      </c>
      <c r="AW115" s="116" t="str">
        <f ca="1">IF(AS115="","",MAX(OFFSET(D115,0,0):OFFSET(D115,AS115-1,0)))</f>
        <v/>
      </c>
      <c r="AX115" s="116">
        <f t="shared" ca="1" si="18"/>
        <v>0</v>
      </c>
      <c r="AY115" s="117">
        <f t="shared" ca="1" si="19"/>
        <v>0</v>
      </c>
      <c r="AZ115" s="233" t="str">
        <f>IFERROR(IF(#REF!="",R115*'Unit Rates'!$D$17/100,#REF!),"")</f>
        <v/>
      </c>
    </row>
    <row r="116" spans="1:52" ht="15.6" x14ac:dyDescent="0.3">
      <c r="A116" s="327" t="s">
        <v>469</v>
      </c>
      <c r="B116" s="329"/>
      <c r="C116" s="328">
        <v>2.48</v>
      </c>
      <c r="D116" s="330">
        <v>3.19</v>
      </c>
      <c r="E116" s="110">
        <f t="shared" si="14"/>
        <v>710</v>
      </c>
      <c r="F116" s="121"/>
      <c r="G116" s="121"/>
      <c r="H116" s="122">
        <f t="shared" si="15"/>
        <v>0</v>
      </c>
      <c r="I116" s="123" t="s">
        <v>459</v>
      </c>
      <c r="J116" s="111" t="s">
        <v>93</v>
      </c>
      <c r="K116" s="112" t="s">
        <v>104</v>
      </c>
      <c r="L116" s="113" t="str">
        <f>VLOOKUP('Damage Pickup'!$J116&amp;'Damage Pickup'!$K116,Code!$I$2:$M$51,4,0)</f>
        <v>Drain Reinstate</v>
      </c>
      <c r="M116" s="331" t="s">
        <v>605</v>
      </c>
      <c r="N116" s="332" t="s">
        <v>876</v>
      </c>
      <c r="O116" s="286" t="s">
        <v>875</v>
      </c>
      <c r="P116" s="109"/>
      <c r="Q116" s="114">
        <f>VLOOKUP(J116&amp;K116,Code!$I$2:$M$51,5,0)</f>
        <v>17.363281249999996</v>
      </c>
      <c r="R116" s="262">
        <f t="shared" si="26"/>
        <v>12327.929687499998</v>
      </c>
      <c r="S116" s="333">
        <f t="shared" si="23"/>
        <v>753645.73072916549</v>
      </c>
      <c r="T116" s="264">
        <f>IFERROR(R116*'Unit Rates'!$D$17/100,"")</f>
        <v>3698.3789062499995</v>
      </c>
      <c r="U116" s="260">
        <f t="shared" si="24"/>
        <v>226093.7192187497</v>
      </c>
      <c r="V116" s="284"/>
      <c r="W116" s="280" t="s">
        <v>385</v>
      </c>
      <c r="X116" s="281" t="s">
        <v>371</v>
      </c>
      <c r="Y116" s="281"/>
      <c r="Z116" s="280"/>
      <c r="AA116" s="281"/>
      <c r="AB116" s="281"/>
      <c r="AC116" s="282"/>
      <c r="AD116" s="281"/>
      <c r="AE116" s="281"/>
      <c r="AF116" s="281"/>
      <c r="AG116" s="280"/>
      <c r="AH116" s="282"/>
      <c r="AI116" s="280"/>
      <c r="AJ116" s="282"/>
      <c r="AK116" s="124"/>
      <c r="AL116" s="125"/>
      <c r="AM116" s="126"/>
      <c r="AN116" s="127"/>
      <c r="AO116" s="127"/>
      <c r="AP116" s="127"/>
      <c r="AQ116" s="115">
        <f t="shared" si="16"/>
        <v>114</v>
      </c>
      <c r="AR116" s="115">
        <f t="shared" si="17"/>
        <v>114</v>
      </c>
      <c r="AS116" s="115">
        <f t="shared" si="25"/>
        <v>230</v>
      </c>
      <c r="AT116" s="116">
        <f ca="1">IF(AS116="","",MIN(OFFSET(C116,0,0):OFFSET(C116,AS116-1,0)))</f>
        <v>2.48</v>
      </c>
      <c r="AU116" s="116">
        <f ca="1">IF(AS116="","",MIN(OFFSET(D116,0,0):OFFSET(D116,AS116-1,0)))</f>
        <v>3.19</v>
      </c>
      <c r="AV116" s="116">
        <f ca="1">IF(AS116="","",MAX(OFFSET(C116,0,0):OFFSET(C116,AS116-1,0)))</f>
        <v>187.79</v>
      </c>
      <c r="AW116" s="116">
        <f ca="1">IF(AS116="","",MAX(OFFSET(D116,0,0):OFFSET(D116,AS116-1,0)))</f>
        <v>188.86</v>
      </c>
      <c r="AX116" s="116">
        <f t="shared" ca="1" si="18"/>
        <v>2.48</v>
      </c>
      <c r="AY116" s="117">
        <f t="shared" ca="1" si="19"/>
        <v>188.86</v>
      </c>
      <c r="AZ116" s="233" t="str">
        <f>IFERROR(IF(#REF!="",R116*'Unit Rates'!$D$17/100,#REF!),"")</f>
        <v/>
      </c>
    </row>
    <row r="117" spans="1:52" ht="15.6" x14ac:dyDescent="0.3">
      <c r="A117" s="327"/>
      <c r="B117" s="329"/>
      <c r="C117" s="328">
        <v>3.19</v>
      </c>
      <c r="D117" s="330">
        <v>5.0199999999999996</v>
      </c>
      <c r="E117" s="110">
        <f t="shared" si="14"/>
        <v>1829.9999999999995</v>
      </c>
      <c r="F117" s="121"/>
      <c r="G117" s="121"/>
      <c r="H117" s="122">
        <f t="shared" si="15"/>
        <v>0</v>
      </c>
      <c r="I117" s="123"/>
      <c r="J117" s="111" t="s">
        <v>93</v>
      </c>
      <c r="K117" s="112" t="s">
        <v>104</v>
      </c>
      <c r="L117" s="347" t="str">
        <f>VLOOKUP('Damage Pickup'!$J117&amp;'Damage Pickup'!$K117,Code!$I$2:$M$51,4,0)</f>
        <v>Drain Reinstate</v>
      </c>
      <c r="M117" s="331" t="s">
        <v>607</v>
      </c>
      <c r="N117" s="332" t="s">
        <v>878</v>
      </c>
      <c r="O117" s="286" t="s">
        <v>877</v>
      </c>
      <c r="P117" s="109"/>
      <c r="Q117" s="114">
        <f>VLOOKUP(J117&amp;K117,Code!$I$2:$M$51,5,0)</f>
        <v>17.363281249999996</v>
      </c>
      <c r="R117" s="262">
        <f t="shared" si="26"/>
        <v>31774.804687499985</v>
      </c>
      <c r="S117" s="333">
        <f t="shared" si="23"/>
        <v>0</v>
      </c>
      <c r="T117" s="264">
        <f>IFERROR(R117*'Unit Rates'!$D$17/100,"")</f>
        <v>9532.4414062499945</v>
      </c>
      <c r="U117" s="260">
        <f t="shared" si="24"/>
        <v>0</v>
      </c>
      <c r="V117" s="284"/>
      <c r="W117" s="280" t="s">
        <v>385</v>
      </c>
      <c r="X117" s="281" t="s">
        <v>371</v>
      </c>
      <c r="Y117" s="281"/>
      <c r="Z117" s="280"/>
      <c r="AA117" s="281"/>
      <c r="AB117" s="281"/>
      <c r="AC117" s="282"/>
      <c r="AD117" s="281"/>
      <c r="AE117" s="281"/>
      <c r="AF117" s="281"/>
      <c r="AG117" s="280"/>
      <c r="AH117" s="282"/>
      <c r="AI117" s="280"/>
      <c r="AJ117" s="282"/>
      <c r="AK117" s="124"/>
      <c r="AL117" s="125"/>
      <c r="AM117" s="126"/>
      <c r="AN117" s="127"/>
      <c r="AO117" s="127"/>
      <c r="AP117" s="127"/>
      <c r="AQ117" s="115" t="str">
        <f t="shared" si="16"/>
        <v/>
      </c>
      <c r="AR117" s="115">
        <f t="shared" si="17"/>
        <v>114</v>
      </c>
      <c r="AS117" s="115" t="str">
        <f t="shared" si="25"/>
        <v/>
      </c>
      <c r="AT117" s="116" t="str">
        <f ca="1">IF(AS117="","",MIN(OFFSET(C117,0,0):OFFSET(C117,AS117-1,0)))</f>
        <v/>
      </c>
      <c r="AU117" s="116" t="str">
        <f ca="1">IF(AS117="","",MIN(OFFSET(D117,0,0):OFFSET(D117,AS117-1,0)))</f>
        <v/>
      </c>
      <c r="AV117" s="116" t="str">
        <f ca="1">IF(AS117="","",MAX(OFFSET(C117,0,0):OFFSET(C117,AS117-1,0)))</f>
        <v/>
      </c>
      <c r="AW117" s="116" t="str">
        <f ca="1">IF(AS117="","",MAX(OFFSET(D117,0,0):OFFSET(D117,AS117-1,0)))</f>
        <v/>
      </c>
      <c r="AX117" s="116">
        <f t="shared" ca="1" si="18"/>
        <v>0</v>
      </c>
      <c r="AY117" s="117">
        <f t="shared" ca="1" si="19"/>
        <v>0</v>
      </c>
      <c r="AZ117" s="233" t="str">
        <f>IFERROR(IF(#REF!="",R117*'Unit Rates'!$D$17/100,#REF!),"")</f>
        <v/>
      </c>
    </row>
    <row r="118" spans="1:52" ht="15.6" x14ac:dyDescent="0.3">
      <c r="A118" s="327"/>
      <c r="B118" s="329"/>
      <c r="C118" s="328">
        <v>5.0199999999999996</v>
      </c>
      <c r="D118" s="330">
        <v>6.01</v>
      </c>
      <c r="E118" s="110">
        <f t="shared" si="14"/>
        <v>990.00000000000023</v>
      </c>
      <c r="F118" s="121"/>
      <c r="G118" s="121"/>
      <c r="H118" s="122">
        <f t="shared" si="15"/>
        <v>0</v>
      </c>
      <c r="I118" s="123" t="s">
        <v>459</v>
      </c>
      <c r="J118" s="111" t="s">
        <v>93</v>
      </c>
      <c r="K118" s="112" t="s">
        <v>103</v>
      </c>
      <c r="L118" s="113" t="str">
        <f>VLOOKUP('Damage Pickup'!$J118&amp;'Damage Pickup'!$K118,Code!$I$2:$M$51,4,0)</f>
        <v>Drain Reshape</v>
      </c>
      <c r="M118" s="331" t="s">
        <v>608</v>
      </c>
      <c r="N118" s="332" t="s">
        <v>879</v>
      </c>
      <c r="O118" s="286" t="s">
        <v>606</v>
      </c>
      <c r="P118" s="109"/>
      <c r="Q118" s="114">
        <f>VLOOKUP(J118&amp;K118,Code!$I$2:$M$51,5,0)</f>
        <v>1.18875</v>
      </c>
      <c r="R118" s="262">
        <f t="shared" si="26"/>
        <v>1176.8625000000002</v>
      </c>
      <c r="S118" s="333">
        <f t="shared" si="23"/>
        <v>0</v>
      </c>
      <c r="T118" s="264">
        <f>IFERROR(R118*'Unit Rates'!$D$17/100,"")</f>
        <v>353.05875000000009</v>
      </c>
      <c r="U118" s="260">
        <f t="shared" si="24"/>
        <v>0</v>
      </c>
      <c r="V118" s="284"/>
      <c r="W118" s="280" t="s">
        <v>385</v>
      </c>
      <c r="X118" s="281" t="s">
        <v>371</v>
      </c>
      <c r="Y118" s="281"/>
      <c r="Z118" s="280"/>
      <c r="AA118" s="281"/>
      <c r="AB118" s="281"/>
      <c r="AC118" s="282"/>
      <c r="AD118" s="281"/>
      <c r="AE118" s="281"/>
      <c r="AF118" s="281"/>
      <c r="AG118" s="280"/>
      <c r="AH118" s="282"/>
      <c r="AI118" s="280"/>
      <c r="AJ118" s="282"/>
      <c r="AK118" s="124"/>
      <c r="AL118" s="125"/>
      <c r="AM118" s="126"/>
      <c r="AN118" s="127"/>
      <c r="AO118" s="127"/>
      <c r="AP118" s="127"/>
      <c r="AQ118" s="115" t="str">
        <f t="shared" si="16"/>
        <v/>
      </c>
      <c r="AR118" s="115">
        <f t="shared" si="17"/>
        <v>114</v>
      </c>
      <c r="AS118" s="115" t="str">
        <f t="shared" si="25"/>
        <v/>
      </c>
      <c r="AT118" s="116" t="str">
        <f ca="1">IF(AS118="","",MIN(OFFSET(C118,0,0):OFFSET(C118,AS118-1,0)))</f>
        <v/>
      </c>
      <c r="AU118" s="116" t="str">
        <f ca="1">IF(AS118="","",MIN(OFFSET(D118,0,0):OFFSET(D118,AS118-1,0)))</f>
        <v/>
      </c>
      <c r="AV118" s="116" t="str">
        <f ca="1">IF(AS118="","",MAX(OFFSET(C118,0,0):OFFSET(C118,AS118-1,0)))</f>
        <v/>
      </c>
      <c r="AW118" s="116" t="str">
        <f ca="1">IF(AS118="","",MAX(OFFSET(D118,0,0):OFFSET(D118,AS118-1,0)))</f>
        <v/>
      </c>
      <c r="AX118" s="116">
        <f t="shared" ca="1" si="18"/>
        <v>0</v>
      </c>
      <c r="AY118" s="117">
        <f t="shared" ca="1" si="19"/>
        <v>0</v>
      </c>
      <c r="AZ118" s="233" t="str">
        <f>IFERROR(IF(#REF!="",R118*'Unit Rates'!$D$17/100,#REF!),"")</f>
        <v/>
      </c>
    </row>
    <row r="119" spans="1:52" ht="15.6" x14ac:dyDescent="0.3">
      <c r="A119" s="327"/>
      <c r="B119" s="329"/>
      <c r="C119" s="328">
        <v>6.01</v>
      </c>
      <c r="D119" s="330">
        <v>8</v>
      </c>
      <c r="E119" s="110">
        <f t="shared" si="14"/>
        <v>1990.0000000000002</v>
      </c>
      <c r="F119" s="121"/>
      <c r="G119" s="121"/>
      <c r="H119" s="122">
        <f t="shared" si="15"/>
        <v>0</v>
      </c>
      <c r="I119" s="123" t="s">
        <v>459</v>
      </c>
      <c r="J119" s="111" t="s">
        <v>93</v>
      </c>
      <c r="K119" s="112" t="s">
        <v>103</v>
      </c>
      <c r="L119" s="113" t="str">
        <f>VLOOKUP('Damage Pickup'!$J119&amp;'Damage Pickup'!$K119,Code!$I$2:$M$51,4,0)</f>
        <v>Drain Reshape</v>
      </c>
      <c r="M119" s="331" t="s">
        <v>609</v>
      </c>
      <c r="N119" s="332" t="s">
        <v>880</v>
      </c>
      <c r="O119" s="286" t="s">
        <v>610</v>
      </c>
      <c r="P119" s="109"/>
      <c r="Q119" s="114">
        <f>VLOOKUP(J119&amp;K119,Code!$I$2:$M$51,5,0)</f>
        <v>1.18875</v>
      </c>
      <c r="R119" s="262">
        <f t="shared" si="26"/>
        <v>2365.6125000000002</v>
      </c>
      <c r="S119" s="333">
        <f t="shared" si="23"/>
        <v>0</v>
      </c>
      <c r="T119" s="264">
        <f>IFERROR(R119*'Unit Rates'!$D$17/100,"")</f>
        <v>709.68375000000003</v>
      </c>
      <c r="U119" s="260">
        <f t="shared" si="24"/>
        <v>0</v>
      </c>
      <c r="V119" s="284"/>
      <c r="W119" s="280" t="s">
        <v>385</v>
      </c>
      <c r="X119" s="281" t="s">
        <v>371</v>
      </c>
      <c r="Y119" s="281"/>
      <c r="Z119" s="280"/>
      <c r="AA119" s="281"/>
      <c r="AB119" s="281"/>
      <c r="AC119" s="282"/>
      <c r="AD119" s="281"/>
      <c r="AE119" s="281"/>
      <c r="AF119" s="281"/>
      <c r="AG119" s="280"/>
      <c r="AH119" s="282"/>
      <c r="AI119" s="280"/>
      <c r="AJ119" s="282"/>
      <c r="AK119" s="124"/>
      <c r="AL119" s="125"/>
      <c r="AM119" s="126"/>
      <c r="AN119" s="127"/>
      <c r="AO119" s="127"/>
      <c r="AP119" s="127"/>
      <c r="AQ119" s="115" t="str">
        <f t="shared" si="16"/>
        <v/>
      </c>
      <c r="AR119" s="115">
        <f t="shared" si="17"/>
        <v>114</v>
      </c>
      <c r="AS119" s="115" t="str">
        <f t="shared" si="25"/>
        <v/>
      </c>
      <c r="AT119" s="116" t="str">
        <f ca="1">IF(AS119="","",MIN(OFFSET(C119,0,0):OFFSET(C119,AS119-1,0)))</f>
        <v/>
      </c>
      <c r="AU119" s="116" t="str">
        <f ca="1">IF(AS119="","",MIN(OFFSET(D119,0,0):OFFSET(D119,AS119-1,0)))</f>
        <v/>
      </c>
      <c r="AV119" s="116" t="str">
        <f ca="1">IF(AS119="","",MAX(OFFSET(C119,0,0):OFFSET(C119,AS119-1,0)))</f>
        <v/>
      </c>
      <c r="AW119" s="116" t="str">
        <f ca="1">IF(AS119="","",MAX(OFFSET(D119,0,0):OFFSET(D119,AS119-1,0)))</f>
        <v/>
      </c>
      <c r="AX119" s="116">
        <f t="shared" ca="1" si="18"/>
        <v>0</v>
      </c>
      <c r="AY119" s="117">
        <f t="shared" ca="1" si="19"/>
        <v>0</v>
      </c>
      <c r="AZ119" s="233" t="str">
        <f>IFERROR(IF(#REF!="",R119*'Unit Rates'!$D$17/100,#REF!),"")</f>
        <v/>
      </c>
    </row>
    <row r="120" spans="1:52" ht="15.6" x14ac:dyDescent="0.3">
      <c r="A120" s="327"/>
      <c r="B120" s="329"/>
      <c r="C120" s="328">
        <v>9.83</v>
      </c>
      <c r="D120" s="330">
        <v>9.89</v>
      </c>
      <c r="E120" s="110">
        <f t="shared" si="14"/>
        <v>60.000000000000497</v>
      </c>
      <c r="F120" s="121"/>
      <c r="G120" s="121"/>
      <c r="H120" s="122">
        <f t="shared" si="15"/>
        <v>0</v>
      </c>
      <c r="I120" s="123" t="s">
        <v>58</v>
      </c>
      <c r="J120" s="111" t="s">
        <v>93</v>
      </c>
      <c r="K120" s="112" t="s">
        <v>103</v>
      </c>
      <c r="L120" s="113" t="str">
        <f>VLOOKUP('Damage Pickup'!$J120&amp;'Damage Pickup'!$K120,Code!$I$2:$M$51,4,0)</f>
        <v>Drain Reshape</v>
      </c>
      <c r="M120" s="331" t="s">
        <v>881</v>
      </c>
      <c r="N120" s="332">
        <v>22</v>
      </c>
      <c r="O120" s="286" t="s">
        <v>610</v>
      </c>
      <c r="P120" s="109"/>
      <c r="Q120" s="114"/>
      <c r="R120" s="262"/>
      <c r="S120" s="333"/>
      <c r="T120" s="264"/>
      <c r="U120" s="260"/>
      <c r="V120" s="284"/>
      <c r="W120" s="280"/>
      <c r="X120" s="281"/>
      <c r="Y120" s="281"/>
      <c r="Z120" s="280"/>
      <c r="AA120" s="281"/>
      <c r="AB120" s="281"/>
      <c r="AC120" s="282"/>
      <c r="AD120" s="281"/>
      <c r="AE120" s="281"/>
      <c r="AF120" s="281"/>
      <c r="AG120" s="280"/>
      <c r="AH120" s="282"/>
      <c r="AI120" s="280"/>
      <c r="AJ120" s="282"/>
      <c r="AK120" s="124"/>
      <c r="AL120" s="125"/>
      <c r="AM120" s="126"/>
      <c r="AN120" s="127"/>
      <c r="AO120" s="127"/>
      <c r="AP120" s="127"/>
      <c r="AQ120" s="115"/>
      <c r="AR120" s="115"/>
      <c r="AS120" s="115"/>
      <c r="AT120" s="116"/>
      <c r="AU120" s="116"/>
      <c r="AV120" s="116"/>
      <c r="AW120" s="116"/>
      <c r="AX120" s="116"/>
      <c r="AY120" s="117"/>
      <c r="AZ120" s="233"/>
    </row>
    <row r="121" spans="1:52" ht="15.6" x14ac:dyDescent="0.3">
      <c r="A121" s="327"/>
      <c r="B121" s="329"/>
      <c r="C121" s="328">
        <v>10.31</v>
      </c>
      <c r="D121" s="330">
        <v>10.41</v>
      </c>
      <c r="E121" s="110">
        <f t="shared" si="14"/>
        <v>99.999999999999645</v>
      </c>
      <c r="F121" s="121"/>
      <c r="G121" s="121"/>
      <c r="H121" s="122">
        <f t="shared" si="15"/>
        <v>0</v>
      </c>
      <c r="I121" s="123" t="s">
        <v>59</v>
      </c>
      <c r="J121" s="111" t="s">
        <v>96</v>
      </c>
      <c r="K121" s="112" t="s">
        <v>103</v>
      </c>
      <c r="L121" s="113" t="str">
        <f>VLOOKUP('Damage Pickup'!$J121&amp;'Damage Pickup'!$K121,Code!$I$2:$M$51,4,0)</f>
        <v>Repatch Seal</v>
      </c>
      <c r="M121" s="331" t="s">
        <v>611</v>
      </c>
      <c r="N121" s="332" t="s">
        <v>883</v>
      </c>
      <c r="O121" s="338" t="s">
        <v>882</v>
      </c>
      <c r="P121" s="109"/>
      <c r="Q121" s="114">
        <f>VLOOKUP(J121&amp;K121,Code!$I$2:$M$51,5,0)</f>
        <v>431.67187499999989</v>
      </c>
      <c r="R121" s="262">
        <f t="shared" si="26"/>
        <v>43167.187499999833</v>
      </c>
      <c r="S121" s="333">
        <f t="shared" ref="S121:S184" si="27">SUMIF($AR:$AR,AQ121,$R:$R)</f>
        <v>0</v>
      </c>
      <c r="T121" s="264">
        <f>IFERROR(R121*'Unit Rates'!$D$17/100,"")</f>
        <v>12950.156249999949</v>
      </c>
      <c r="U121" s="260">
        <f t="shared" ref="U121:U184" si="28">SUMIF($AR:$AR,AQ121,$T:$T)</f>
        <v>0</v>
      </c>
      <c r="V121" s="284"/>
      <c r="W121" s="280" t="s">
        <v>385</v>
      </c>
      <c r="X121" s="281" t="s">
        <v>371</v>
      </c>
      <c r="Y121" s="281"/>
      <c r="Z121" s="280"/>
      <c r="AA121" s="281"/>
      <c r="AB121" s="281"/>
      <c r="AC121" s="282"/>
      <c r="AD121" s="281"/>
      <c r="AE121" s="281"/>
      <c r="AF121" s="281"/>
      <c r="AG121" s="280"/>
      <c r="AH121" s="282"/>
      <c r="AI121" s="280"/>
      <c r="AJ121" s="282"/>
      <c r="AK121" s="124"/>
      <c r="AL121" s="125"/>
      <c r="AM121" s="126"/>
      <c r="AN121" s="127"/>
      <c r="AO121" s="127"/>
      <c r="AP121" s="127"/>
      <c r="AQ121" s="115" t="str">
        <f t="shared" si="16"/>
        <v/>
      </c>
      <c r="AR121" s="115">
        <f>IF(C121="",0,IF(AQ121="",AR119,AQ121))</f>
        <v>114</v>
      </c>
      <c r="AS121" s="115" t="str">
        <f t="shared" ref="AS121:AS184" si="29">IF(AQ121="","",COUNTIF($AR:$AR,AQ121))</f>
        <v/>
      </c>
      <c r="AT121" s="116" t="str">
        <f ca="1">IF(AS121="","",MIN(OFFSET(C121,0,0):OFFSET(C121,AS121-1,0)))</f>
        <v/>
      </c>
      <c r="AU121" s="116" t="str">
        <f ca="1">IF(AS121="","",MIN(OFFSET(D121,0,0):OFFSET(D121,AS121-1,0)))</f>
        <v/>
      </c>
      <c r="AV121" s="116" t="str">
        <f ca="1">IF(AS121="","",MAX(OFFSET(C121,0,0):OFFSET(C121,AS121-1,0)))</f>
        <v/>
      </c>
      <c r="AW121" s="116" t="str">
        <f ca="1">IF(AS121="","",MAX(OFFSET(D121,0,0):OFFSET(D121,AS121-1,0)))</f>
        <v/>
      </c>
      <c r="AX121" s="116">
        <f t="shared" ca="1" si="18"/>
        <v>0</v>
      </c>
      <c r="AY121" s="117">
        <f t="shared" ca="1" si="19"/>
        <v>0</v>
      </c>
      <c r="AZ121" s="233" t="str">
        <f>IFERROR(IF(#REF!="",R121*'Unit Rates'!$D$17/100,#REF!),"")</f>
        <v/>
      </c>
    </row>
    <row r="122" spans="1:52" ht="15.6" x14ac:dyDescent="0.3">
      <c r="A122" s="327"/>
      <c r="B122" s="329"/>
      <c r="C122" s="328">
        <v>10.97</v>
      </c>
      <c r="D122" s="330">
        <v>11.13</v>
      </c>
      <c r="E122" s="110">
        <f t="shared" si="14"/>
        <v>160.00000000000014</v>
      </c>
      <c r="F122" s="121"/>
      <c r="G122" s="121"/>
      <c r="H122" s="122">
        <f t="shared" si="15"/>
        <v>0</v>
      </c>
      <c r="I122" s="123" t="s">
        <v>459</v>
      </c>
      <c r="J122" s="111" t="s">
        <v>93</v>
      </c>
      <c r="K122" s="112" t="s">
        <v>103</v>
      </c>
      <c r="L122" s="113" t="str">
        <f>VLOOKUP('Damage Pickup'!$J122&amp;'Damage Pickup'!$K122,Code!$I$2:$M$51,4,0)</f>
        <v>Drain Reshape</v>
      </c>
      <c r="M122" s="331" t="s">
        <v>612</v>
      </c>
      <c r="N122" s="332">
        <v>25</v>
      </c>
      <c r="O122" s="286" t="s">
        <v>613</v>
      </c>
      <c r="P122" s="109"/>
      <c r="Q122" s="114">
        <f>VLOOKUP(J122&amp;K122,Code!$I$2:$M$51,5,0)</f>
        <v>1.18875</v>
      </c>
      <c r="R122" s="262">
        <f t="shared" si="26"/>
        <v>190.20000000000016</v>
      </c>
      <c r="S122" s="333">
        <f t="shared" si="27"/>
        <v>0</v>
      </c>
      <c r="T122" s="264">
        <f>IFERROR(R122*'Unit Rates'!$D$17/100,"")</f>
        <v>57.060000000000045</v>
      </c>
      <c r="U122" s="260">
        <f t="shared" si="28"/>
        <v>0</v>
      </c>
      <c r="V122" s="284"/>
      <c r="W122" s="280" t="s">
        <v>385</v>
      </c>
      <c r="X122" s="281" t="s">
        <v>371</v>
      </c>
      <c r="Y122" s="281"/>
      <c r="Z122" s="280"/>
      <c r="AA122" s="281"/>
      <c r="AB122" s="281"/>
      <c r="AC122" s="282"/>
      <c r="AD122" s="281"/>
      <c r="AE122" s="281"/>
      <c r="AF122" s="281"/>
      <c r="AG122" s="280"/>
      <c r="AH122" s="282"/>
      <c r="AI122" s="280"/>
      <c r="AJ122" s="282"/>
      <c r="AK122" s="124"/>
      <c r="AL122" s="125"/>
      <c r="AM122" s="126"/>
      <c r="AN122" s="127"/>
      <c r="AO122" s="127"/>
      <c r="AP122" s="127"/>
      <c r="AQ122" s="115" t="str">
        <f t="shared" si="16"/>
        <v/>
      </c>
      <c r="AR122" s="115">
        <f t="shared" si="17"/>
        <v>114</v>
      </c>
      <c r="AS122" s="115" t="str">
        <f t="shared" si="29"/>
        <v/>
      </c>
      <c r="AT122" s="116" t="str">
        <f ca="1">IF(AS122="","",MIN(OFFSET(C122,0,0):OFFSET(C122,AS122-1,0)))</f>
        <v/>
      </c>
      <c r="AU122" s="116" t="str">
        <f ca="1">IF(AS122="","",MIN(OFFSET(D122,0,0):OFFSET(D122,AS122-1,0)))</f>
        <v/>
      </c>
      <c r="AV122" s="116" t="str">
        <f ca="1">IF(AS122="","",MAX(OFFSET(C122,0,0):OFFSET(C122,AS122-1,0)))</f>
        <v/>
      </c>
      <c r="AW122" s="116" t="str">
        <f ca="1">IF(AS122="","",MAX(OFFSET(D122,0,0):OFFSET(D122,AS122-1,0)))</f>
        <v/>
      </c>
      <c r="AX122" s="116">
        <f t="shared" ca="1" si="18"/>
        <v>0</v>
      </c>
      <c r="AY122" s="117">
        <f t="shared" ca="1" si="19"/>
        <v>0</v>
      </c>
      <c r="AZ122" s="233" t="str">
        <f>IFERROR(IF(#REF!="",R122*'Unit Rates'!$D$17/100,#REF!),"")</f>
        <v/>
      </c>
    </row>
    <row r="123" spans="1:52" ht="15.6" x14ac:dyDescent="0.3">
      <c r="A123" s="327"/>
      <c r="B123" s="329"/>
      <c r="C123" s="328">
        <v>11.13</v>
      </c>
      <c r="D123" s="330">
        <v>11.26</v>
      </c>
      <c r="E123" s="110">
        <f t="shared" si="14"/>
        <v>129.99999999999901</v>
      </c>
      <c r="F123" s="121"/>
      <c r="G123" s="121"/>
      <c r="H123" s="122">
        <f t="shared" si="15"/>
        <v>0</v>
      </c>
      <c r="I123" s="123" t="s">
        <v>57</v>
      </c>
      <c r="J123" s="111" t="s">
        <v>93</v>
      </c>
      <c r="K123" s="112" t="s">
        <v>103</v>
      </c>
      <c r="L123" s="113" t="str">
        <f>VLOOKUP('Damage Pickup'!$J123&amp;'Damage Pickup'!$K123,Code!$I$2:$M$51,4,0)</f>
        <v>Drain Reshape</v>
      </c>
      <c r="M123" s="331" t="s">
        <v>614</v>
      </c>
      <c r="N123" s="332" t="s">
        <v>1053</v>
      </c>
      <c r="O123" s="286" t="s">
        <v>615</v>
      </c>
      <c r="P123" s="109"/>
      <c r="Q123" s="114">
        <f>VLOOKUP(J123&amp;K123,Code!$I$2:$M$51,5,0)</f>
        <v>1.18875</v>
      </c>
      <c r="R123" s="262">
        <f t="shared" si="26"/>
        <v>154.5374999999988</v>
      </c>
      <c r="S123" s="333">
        <f t="shared" si="27"/>
        <v>0</v>
      </c>
      <c r="T123" s="264">
        <f>IFERROR(R123*'Unit Rates'!$D$17/100,"")</f>
        <v>46.361249999999636</v>
      </c>
      <c r="U123" s="260">
        <f t="shared" si="28"/>
        <v>0</v>
      </c>
      <c r="V123" s="284"/>
      <c r="W123" s="280" t="s">
        <v>385</v>
      </c>
      <c r="X123" s="281" t="s">
        <v>371</v>
      </c>
      <c r="Y123" s="281"/>
      <c r="Z123" s="280"/>
      <c r="AA123" s="281"/>
      <c r="AB123" s="281"/>
      <c r="AC123" s="282"/>
      <c r="AD123" s="281"/>
      <c r="AE123" s="281"/>
      <c r="AF123" s="281"/>
      <c r="AG123" s="280"/>
      <c r="AH123" s="282"/>
      <c r="AI123" s="280"/>
      <c r="AJ123" s="282"/>
      <c r="AK123" s="124"/>
      <c r="AL123" s="125"/>
      <c r="AM123" s="126"/>
      <c r="AN123" s="127"/>
      <c r="AO123" s="127"/>
      <c r="AP123" s="127"/>
      <c r="AQ123" s="115" t="str">
        <f t="shared" si="16"/>
        <v/>
      </c>
      <c r="AR123" s="115">
        <f t="shared" si="17"/>
        <v>114</v>
      </c>
      <c r="AS123" s="115" t="str">
        <f t="shared" si="29"/>
        <v/>
      </c>
      <c r="AT123" s="116" t="str">
        <f ca="1">IF(AS123="","",MIN(OFFSET(C123,0,0):OFFSET(C123,AS123-1,0)))</f>
        <v/>
      </c>
      <c r="AU123" s="116" t="str">
        <f ca="1">IF(AS123="","",MIN(OFFSET(D123,0,0):OFFSET(D123,AS123-1,0)))</f>
        <v/>
      </c>
      <c r="AV123" s="116" t="str">
        <f ca="1">IF(AS123="","",MAX(OFFSET(C123,0,0):OFFSET(C123,AS123-1,0)))</f>
        <v/>
      </c>
      <c r="AW123" s="116" t="str">
        <f ca="1">IF(AS123="","",MAX(OFFSET(D123,0,0):OFFSET(D123,AS123-1,0)))</f>
        <v/>
      </c>
      <c r="AX123" s="116">
        <f t="shared" ca="1" si="18"/>
        <v>0</v>
      </c>
      <c r="AY123" s="117">
        <f t="shared" ca="1" si="19"/>
        <v>0</v>
      </c>
      <c r="AZ123" s="233" t="str">
        <f>IFERROR(IF(#REF!="",R123*'Unit Rates'!$D$17/100,#REF!),"")</f>
        <v/>
      </c>
    </row>
    <row r="124" spans="1:52" ht="15.6" x14ac:dyDescent="0.3">
      <c r="A124" s="327"/>
      <c r="B124" s="329"/>
      <c r="C124" s="328">
        <v>11.45</v>
      </c>
      <c r="D124" s="330">
        <v>11.72</v>
      </c>
      <c r="E124" s="110">
        <f t="shared" ref="E124:E179" si="30">IF(OR(ABS(D124-C124)*1000=0,D124=0),1,ABS(D124-C124)*1000)</f>
        <v>270.00000000000136</v>
      </c>
      <c r="F124" s="121"/>
      <c r="G124" s="121"/>
      <c r="H124" s="122">
        <f t="shared" ref="H124:H179" si="31">F124*E124</f>
        <v>0</v>
      </c>
      <c r="I124" s="123" t="s">
        <v>459</v>
      </c>
      <c r="J124" s="111" t="s">
        <v>93</v>
      </c>
      <c r="K124" s="112" t="s">
        <v>103</v>
      </c>
      <c r="L124" s="113" t="str">
        <f>VLOOKUP('Damage Pickup'!$J124&amp;'Damage Pickup'!$K124,Code!$I$2:$M$51,4,0)</f>
        <v>Drain Reshape</v>
      </c>
      <c r="M124" s="331" t="s">
        <v>1072</v>
      </c>
      <c r="N124" s="332" t="s">
        <v>1073</v>
      </c>
      <c r="O124" s="286" t="s">
        <v>617</v>
      </c>
      <c r="P124" s="109"/>
      <c r="Q124" s="114">
        <f>VLOOKUP(J124&amp;K124,Code!$I$2:$M$51,5,0)</f>
        <v>1.18875</v>
      </c>
      <c r="R124" s="262">
        <f t="shared" si="26"/>
        <v>320.96250000000163</v>
      </c>
      <c r="S124" s="333">
        <f t="shared" si="27"/>
        <v>0</v>
      </c>
      <c r="T124" s="264">
        <f>IFERROR(R124*'Unit Rates'!$D$17/100,"")</f>
        <v>96.288750000000491</v>
      </c>
      <c r="U124" s="260">
        <f t="shared" si="28"/>
        <v>0</v>
      </c>
      <c r="V124" s="284"/>
      <c r="W124" s="280" t="s">
        <v>385</v>
      </c>
      <c r="X124" s="281" t="s">
        <v>371</v>
      </c>
      <c r="Y124" s="281"/>
      <c r="Z124" s="280"/>
      <c r="AA124" s="281"/>
      <c r="AB124" s="281"/>
      <c r="AC124" s="282"/>
      <c r="AD124" s="281"/>
      <c r="AE124" s="281"/>
      <c r="AF124" s="281"/>
      <c r="AG124" s="280"/>
      <c r="AH124" s="282"/>
      <c r="AI124" s="280"/>
      <c r="AJ124" s="282"/>
      <c r="AK124" s="124"/>
      <c r="AL124" s="125"/>
      <c r="AM124" s="126"/>
      <c r="AN124" s="127"/>
      <c r="AO124" s="127"/>
      <c r="AP124" s="127"/>
      <c r="AQ124" s="115" t="str">
        <f t="shared" ref="AQ124:AQ179" si="32">IF(A124="","",ROW()-ROW($AQ$2))</f>
        <v/>
      </c>
      <c r="AR124" s="115">
        <f t="shared" si="17"/>
        <v>114</v>
      </c>
      <c r="AS124" s="115" t="str">
        <f t="shared" si="29"/>
        <v/>
      </c>
      <c r="AT124" s="116" t="str">
        <f ca="1">IF(AS124="","",MIN(OFFSET(C124,0,0):OFFSET(C124,AS124-1,0)))</f>
        <v/>
      </c>
      <c r="AU124" s="116" t="str">
        <f ca="1">IF(AS124="","",MIN(OFFSET(D124,0,0):OFFSET(D124,AS124-1,0)))</f>
        <v/>
      </c>
      <c r="AV124" s="116" t="str">
        <f ca="1">IF(AS124="","",MAX(OFFSET(C124,0,0):OFFSET(C124,AS124-1,0)))</f>
        <v/>
      </c>
      <c r="AW124" s="116" t="str">
        <f ca="1">IF(AS124="","",MAX(OFFSET(D124,0,0):OFFSET(D124,AS124-1,0)))</f>
        <v/>
      </c>
      <c r="AX124" s="116">
        <f t="shared" ref="AX124:AX179" ca="1" si="33">MIN(AT124:AW124)</f>
        <v>0</v>
      </c>
      <c r="AY124" s="117">
        <f t="shared" ref="AY124:AY179" ca="1" si="34">MAX(AT124:AW124)</f>
        <v>0</v>
      </c>
      <c r="AZ124" s="233" t="str">
        <f>IFERROR(IF(#REF!="",R124*'Unit Rates'!$D$17/100,#REF!),"")</f>
        <v/>
      </c>
    </row>
    <row r="125" spans="1:52" ht="15.6" x14ac:dyDescent="0.3">
      <c r="A125" s="327"/>
      <c r="B125" s="329"/>
      <c r="C125" s="328">
        <v>11.86</v>
      </c>
      <c r="D125" s="330">
        <v>12.54</v>
      </c>
      <c r="E125" s="110">
        <f t="shared" si="30"/>
        <v>679.99999999999977</v>
      </c>
      <c r="F125" s="121"/>
      <c r="G125" s="121"/>
      <c r="H125" s="122">
        <f t="shared" si="31"/>
        <v>0</v>
      </c>
      <c r="I125" s="123" t="s">
        <v>459</v>
      </c>
      <c r="J125" s="111" t="s">
        <v>93</v>
      </c>
      <c r="K125" s="112" t="s">
        <v>103</v>
      </c>
      <c r="L125" s="113" t="str">
        <f>VLOOKUP('Damage Pickup'!$J125&amp;'Damage Pickup'!$K125,Code!$I$2:$M$51,4,0)</f>
        <v>Drain Reshape</v>
      </c>
      <c r="M125" s="331" t="s">
        <v>619</v>
      </c>
      <c r="N125" s="332" t="s">
        <v>884</v>
      </c>
      <c r="O125" s="286" t="s">
        <v>618</v>
      </c>
      <c r="P125" s="109"/>
      <c r="Q125" s="114">
        <f>VLOOKUP(J125&amp;K125,Code!$I$2:$M$51,5,0)</f>
        <v>1.18875</v>
      </c>
      <c r="R125" s="262">
        <f t="shared" si="26"/>
        <v>808.34999999999968</v>
      </c>
      <c r="S125" s="333">
        <f t="shared" si="27"/>
        <v>0</v>
      </c>
      <c r="T125" s="264">
        <f>IFERROR(R125*'Unit Rates'!$D$17/100,"")</f>
        <v>242.50499999999988</v>
      </c>
      <c r="U125" s="260">
        <f t="shared" si="28"/>
        <v>0</v>
      </c>
      <c r="V125" s="284"/>
      <c r="W125" s="280" t="s">
        <v>385</v>
      </c>
      <c r="X125" s="281" t="s">
        <v>371</v>
      </c>
      <c r="Y125" s="281"/>
      <c r="Z125" s="280"/>
      <c r="AA125" s="281"/>
      <c r="AB125" s="281"/>
      <c r="AC125" s="282"/>
      <c r="AD125" s="281"/>
      <c r="AE125" s="281"/>
      <c r="AF125" s="281"/>
      <c r="AG125" s="280"/>
      <c r="AH125" s="282"/>
      <c r="AI125" s="280"/>
      <c r="AJ125" s="282"/>
      <c r="AK125" s="124"/>
      <c r="AL125" s="125"/>
      <c r="AM125" s="126"/>
      <c r="AN125" s="127"/>
      <c r="AO125" s="127"/>
      <c r="AP125" s="127"/>
      <c r="AQ125" s="115" t="str">
        <f t="shared" si="32"/>
        <v/>
      </c>
      <c r="AR125" s="115">
        <f t="shared" ref="AR125:AR140" si="35">IF(C125="",0,IF(AQ125="",AR124,AQ125))</f>
        <v>114</v>
      </c>
      <c r="AS125" s="115" t="str">
        <f t="shared" si="29"/>
        <v/>
      </c>
      <c r="AT125" s="116" t="str">
        <f ca="1">IF(AS125="","",MIN(OFFSET(C125,0,0):OFFSET(C125,AS125-1,0)))</f>
        <v/>
      </c>
      <c r="AU125" s="116" t="str">
        <f ca="1">IF(AS125="","",MIN(OFFSET(D125,0,0):OFFSET(D125,AS125-1,0)))</f>
        <v/>
      </c>
      <c r="AV125" s="116" t="str">
        <f ca="1">IF(AS125="","",MAX(OFFSET(C125,0,0):OFFSET(C125,AS125-1,0)))</f>
        <v/>
      </c>
      <c r="AW125" s="116" t="str">
        <f ca="1">IF(AS125="","",MAX(OFFSET(D125,0,0):OFFSET(D125,AS125-1,0)))</f>
        <v/>
      </c>
      <c r="AX125" s="116">
        <f t="shared" ca="1" si="33"/>
        <v>0</v>
      </c>
      <c r="AY125" s="117">
        <f t="shared" ca="1" si="34"/>
        <v>0</v>
      </c>
      <c r="AZ125" s="233" t="str">
        <f>IFERROR(IF(#REF!="",R125*'Unit Rates'!$D$17/100,#REF!),"")</f>
        <v/>
      </c>
    </row>
    <row r="126" spans="1:52" ht="15.6" x14ac:dyDescent="0.3">
      <c r="A126" s="327"/>
      <c r="B126" s="329"/>
      <c r="C126" s="328">
        <v>12.54</v>
      </c>
      <c r="D126" s="330">
        <v>12.83</v>
      </c>
      <c r="E126" s="110">
        <f t="shared" si="30"/>
        <v>290.00000000000091</v>
      </c>
      <c r="F126" s="121"/>
      <c r="G126" s="121"/>
      <c r="H126" s="122">
        <f t="shared" si="31"/>
        <v>0</v>
      </c>
      <c r="I126" s="123" t="s">
        <v>58</v>
      </c>
      <c r="J126" s="111" t="s">
        <v>93</v>
      </c>
      <c r="K126" s="112" t="s">
        <v>103</v>
      </c>
      <c r="L126" s="113" t="str">
        <f>VLOOKUP('Damage Pickup'!$J126&amp;'Damage Pickup'!$K126,Code!$I$2:$M$51,4,0)</f>
        <v>Drain Reshape</v>
      </c>
      <c r="M126" s="331" t="s">
        <v>620</v>
      </c>
      <c r="N126" s="332">
        <v>32</v>
      </c>
      <c r="O126" s="286" t="s">
        <v>616</v>
      </c>
      <c r="P126" s="109"/>
      <c r="Q126" s="114">
        <f>VLOOKUP(J126&amp;K126,Code!$I$2:$M$51,5,0)</f>
        <v>1.18875</v>
      </c>
      <c r="R126" s="262">
        <f t="shared" si="26"/>
        <v>344.73750000000109</v>
      </c>
      <c r="S126" s="333">
        <f t="shared" si="27"/>
        <v>0</v>
      </c>
      <c r="T126" s="264">
        <f>IFERROR(R126*'Unit Rates'!$D$17/100,"")</f>
        <v>103.42125000000033</v>
      </c>
      <c r="U126" s="260">
        <f t="shared" si="28"/>
        <v>0</v>
      </c>
      <c r="V126" s="284"/>
      <c r="W126" s="280" t="s">
        <v>385</v>
      </c>
      <c r="X126" s="281" t="s">
        <v>371</v>
      </c>
      <c r="Y126" s="281"/>
      <c r="Z126" s="280"/>
      <c r="AA126" s="281"/>
      <c r="AB126" s="281"/>
      <c r="AC126" s="282"/>
      <c r="AD126" s="281"/>
      <c r="AE126" s="281"/>
      <c r="AF126" s="281"/>
      <c r="AG126" s="280"/>
      <c r="AH126" s="282"/>
      <c r="AI126" s="280"/>
      <c r="AJ126" s="282"/>
      <c r="AK126" s="124"/>
      <c r="AL126" s="125"/>
      <c r="AM126" s="126"/>
      <c r="AN126" s="127"/>
      <c r="AO126" s="127"/>
      <c r="AP126" s="127"/>
      <c r="AQ126" s="115" t="str">
        <f t="shared" si="32"/>
        <v/>
      </c>
      <c r="AR126" s="115">
        <f t="shared" si="35"/>
        <v>114</v>
      </c>
      <c r="AS126" s="115" t="str">
        <f t="shared" si="29"/>
        <v/>
      </c>
      <c r="AT126" s="116" t="str">
        <f ca="1">IF(AS126="","",MIN(OFFSET(C126,0,0):OFFSET(C126,AS126-1,0)))</f>
        <v/>
      </c>
      <c r="AU126" s="116" t="str">
        <f ca="1">IF(AS126="","",MIN(OFFSET(D126,0,0):OFFSET(D126,AS126-1,0)))</f>
        <v/>
      </c>
      <c r="AV126" s="116" t="str">
        <f ca="1">IF(AS126="","",MAX(OFFSET(C126,0,0):OFFSET(C126,AS126-1,0)))</f>
        <v/>
      </c>
      <c r="AW126" s="116" t="str">
        <f ca="1">IF(AS126="","",MAX(OFFSET(D126,0,0):OFFSET(D126,AS126-1,0)))</f>
        <v/>
      </c>
      <c r="AX126" s="116">
        <f t="shared" ca="1" si="33"/>
        <v>0</v>
      </c>
      <c r="AY126" s="117">
        <f t="shared" ca="1" si="34"/>
        <v>0</v>
      </c>
      <c r="AZ126" s="233" t="str">
        <f>IFERROR(IF(#REF!="",R126*'Unit Rates'!$D$17/100,#REF!),"")</f>
        <v/>
      </c>
    </row>
    <row r="127" spans="1:52" ht="15.6" x14ac:dyDescent="0.3">
      <c r="A127" s="327"/>
      <c r="B127" s="329"/>
      <c r="C127" s="328">
        <v>12.83</v>
      </c>
      <c r="D127" s="330">
        <v>12.98</v>
      </c>
      <c r="E127" s="110">
        <f t="shared" si="30"/>
        <v>150.00000000000034</v>
      </c>
      <c r="F127" s="121"/>
      <c r="G127" s="121"/>
      <c r="H127" s="122">
        <f t="shared" si="31"/>
        <v>0</v>
      </c>
      <c r="I127" s="123" t="s">
        <v>57</v>
      </c>
      <c r="J127" s="111" t="s">
        <v>93</v>
      </c>
      <c r="K127" s="112" t="s">
        <v>103</v>
      </c>
      <c r="L127" s="113" t="str">
        <f>VLOOKUP('Damage Pickup'!$J127&amp;'Damage Pickup'!$K127,Code!$I$2:$M$51,4,0)</f>
        <v>Drain Reshape</v>
      </c>
      <c r="M127" s="331" t="s">
        <v>621</v>
      </c>
      <c r="N127" s="332">
        <v>33</v>
      </c>
      <c r="O127" s="286" t="s">
        <v>616</v>
      </c>
      <c r="P127" s="109"/>
      <c r="Q127" s="114">
        <f>VLOOKUP(J127&amp;K127,Code!$I$2:$M$51,5,0)</f>
        <v>1.18875</v>
      </c>
      <c r="R127" s="262">
        <f t="shared" si="26"/>
        <v>178.3125000000004</v>
      </c>
      <c r="S127" s="333">
        <f t="shared" si="27"/>
        <v>0</v>
      </c>
      <c r="T127" s="264">
        <f>IFERROR(R127*'Unit Rates'!$D$17/100,"")</f>
        <v>53.493750000000119</v>
      </c>
      <c r="U127" s="260">
        <f t="shared" si="28"/>
        <v>0</v>
      </c>
      <c r="V127" s="284"/>
      <c r="W127" s="280" t="s">
        <v>385</v>
      </c>
      <c r="X127" s="281" t="s">
        <v>371</v>
      </c>
      <c r="Y127" s="281"/>
      <c r="Z127" s="280"/>
      <c r="AA127" s="281"/>
      <c r="AB127" s="281"/>
      <c r="AC127" s="282"/>
      <c r="AD127" s="281"/>
      <c r="AE127" s="281"/>
      <c r="AF127" s="281"/>
      <c r="AG127" s="280"/>
      <c r="AH127" s="282"/>
      <c r="AI127" s="280"/>
      <c r="AJ127" s="282"/>
      <c r="AK127" s="124"/>
      <c r="AL127" s="125"/>
      <c r="AM127" s="126"/>
      <c r="AN127" s="127"/>
      <c r="AO127" s="127"/>
      <c r="AP127" s="127"/>
      <c r="AQ127" s="115" t="str">
        <f t="shared" si="32"/>
        <v/>
      </c>
      <c r="AR127" s="115">
        <f t="shared" si="35"/>
        <v>114</v>
      </c>
      <c r="AS127" s="115" t="str">
        <f t="shared" si="29"/>
        <v/>
      </c>
      <c r="AT127" s="116" t="str">
        <f ca="1">IF(AS127="","",MIN(OFFSET(C127,0,0):OFFSET(C127,AS127-1,0)))</f>
        <v/>
      </c>
      <c r="AU127" s="116" t="str">
        <f ca="1">IF(AS127="","",MIN(OFFSET(D127,0,0):OFFSET(D127,AS127-1,0)))</f>
        <v/>
      </c>
      <c r="AV127" s="116" t="str">
        <f ca="1">IF(AS127="","",MAX(OFFSET(C127,0,0):OFFSET(C127,AS127-1,0)))</f>
        <v/>
      </c>
      <c r="AW127" s="116" t="str">
        <f ca="1">IF(AS127="","",MAX(OFFSET(D127,0,0):OFFSET(D127,AS127-1,0)))</f>
        <v/>
      </c>
      <c r="AX127" s="116">
        <f t="shared" ca="1" si="33"/>
        <v>0</v>
      </c>
      <c r="AY127" s="117">
        <f t="shared" ca="1" si="34"/>
        <v>0</v>
      </c>
      <c r="AZ127" s="233" t="str">
        <f>IFERROR(IF(#REF!="",R127*'Unit Rates'!$D$17/100,#REF!),"")</f>
        <v/>
      </c>
    </row>
    <row r="128" spans="1:52" ht="15.6" x14ac:dyDescent="0.3">
      <c r="A128" s="327"/>
      <c r="B128" s="329"/>
      <c r="C128" s="328">
        <v>13.58</v>
      </c>
      <c r="D128" s="330">
        <v>13.73</v>
      </c>
      <c r="E128" s="110">
        <f t="shared" si="30"/>
        <v>150.00000000000034</v>
      </c>
      <c r="F128" s="121"/>
      <c r="G128" s="121"/>
      <c r="H128" s="122">
        <f t="shared" si="31"/>
        <v>0</v>
      </c>
      <c r="I128" s="123" t="s">
        <v>57</v>
      </c>
      <c r="J128" s="111" t="s">
        <v>92</v>
      </c>
      <c r="K128" s="112" t="s">
        <v>103</v>
      </c>
      <c r="L128" s="113" t="str">
        <f>VLOOKUP('Damage Pickup'!$J128&amp;'Damage Pickup'!$K128,Code!$I$2:$M$51,4,0)</f>
        <v>Drain Silt/Debris Removal - Minor</v>
      </c>
      <c r="M128" s="331" t="s">
        <v>622</v>
      </c>
      <c r="N128" s="332">
        <v>34</v>
      </c>
      <c r="O128" s="286" t="s">
        <v>623</v>
      </c>
      <c r="P128" s="109"/>
      <c r="Q128" s="114">
        <f>VLOOKUP(J128&amp;K128,Code!$I$2:$M$51,5,0)</f>
        <v>2.2200000000000002</v>
      </c>
      <c r="R128" s="262">
        <f t="shared" si="26"/>
        <v>333.0000000000008</v>
      </c>
      <c r="S128" s="333">
        <f t="shared" si="27"/>
        <v>0</v>
      </c>
      <c r="T128" s="264">
        <f>IFERROR(R128*'Unit Rates'!$D$17/100,"")</f>
        <v>99.900000000000233</v>
      </c>
      <c r="U128" s="260">
        <f t="shared" si="28"/>
        <v>0</v>
      </c>
      <c r="V128" s="284"/>
      <c r="W128" s="280" t="s">
        <v>385</v>
      </c>
      <c r="X128" s="281" t="s">
        <v>371</v>
      </c>
      <c r="Y128" s="281"/>
      <c r="Z128" s="280"/>
      <c r="AA128" s="281"/>
      <c r="AB128" s="281"/>
      <c r="AC128" s="282"/>
      <c r="AD128" s="281"/>
      <c r="AE128" s="281"/>
      <c r="AF128" s="281"/>
      <c r="AG128" s="280"/>
      <c r="AH128" s="282"/>
      <c r="AI128" s="280"/>
      <c r="AJ128" s="282"/>
      <c r="AK128" s="124"/>
      <c r="AL128" s="125"/>
      <c r="AM128" s="126"/>
      <c r="AN128" s="127"/>
      <c r="AO128" s="127"/>
      <c r="AP128" s="127"/>
      <c r="AQ128" s="115" t="str">
        <f t="shared" si="32"/>
        <v/>
      </c>
      <c r="AR128" s="115">
        <f t="shared" si="35"/>
        <v>114</v>
      </c>
      <c r="AS128" s="115" t="str">
        <f t="shared" si="29"/>
        <v/>
      </c>
      <c r="AT128" s="116" t="str">
        <f ca="1">IF(AS128="","",MIN(OFFSET(C128,0,0):OFFSET(C128,AS128-1,0)))</f>
        <v/>
      </c>
      <c r="AU128" s="116" t="str">
        <f ca="1">IF(AS128="","",MIN(OFFSET(D128,0,0):OFFSET(D128,AS128-1,0)))</f>
        <v/>
      </c>
      <c r="AV128" s="116" t="str">
        <f ca="1">IF(AS128="","",MAX(OFFSET(C128,0,0):OFFSET(C128,AS128-1,0)))</f>
        <v/>
      </c>
      <c r="AW128" s="116" t="str">
        <f ca="1">IF(AS128="","",MAX(OFFSET(D128,0,0):OFFSET(D128,AS128-1,0)))</f>
        <v/>
      </c>
      <c r="AX128" s="116">
        <f t="shared" ca="1" si="33"/>
        <v>0</v>
      </c>
      <c r="AY128" s="117">
        <f t="shared" ca="1" si="34"/>
        <v>0</v>
      </c>
      <c r="AZ128" s="233" t="str">
        <f>IFERROR(IF(#REF!="",R128*'Unit Rates'!$D$17/100,#REF!),"")</f>
        <v/>
      </c>
    </row>
    <row r="129" spans="1:52" ht="15.6" x14ac:dyDescent="0.3">
      <c r="A129" s="327"/>
      <c r="B129" s="329"/>
      <c r="C129" s="328">
        <v>14.81</v>
      </c>
      <c r="D129" s="330">
        <v>14.86</v>
      </c>
      <c r="E129" s="110">
        <f t="shared" si="30"/>
        <v>49.999999999998934</v>
      </c>
      <c r="F129" s="121"/>
      <c r="G129" s="121"/>
      <c r="H129" s="122">
        <f t="shared" si="31"/>
        <v>0</v>
      </c>
      <c r="I129" s="123" t="s">
        <v>57</v>
      </c>
      <c r="J129" s="111" t="s">
        <v>93</v>
      </c>
      <c r="K129" s="112" t="s">
        <v>103</v>
      </c>
      <c r="L129" s="113" t="str">
        <f>VLOOKUP('Damage Pickup'!$J129&amp;'Damage Pickup'!$K129,Code!$I$2:$M$51,4,0)</f>
        <v>Drain Reshape</v>
      </c>
      <c r="M129" s="331" t="s">
        <v>624</v>
      </c>
      <c r="N129" s="332">
        <v>37</v>
      </c>
      <c r="O129" s="286" t="s">
        <v>616</v>
      </c>
      <c r="P129" s="109"/>
      <c r="Q129" s="114">
        <f>VLOOKUP(J129&amp;K129,Code!$I$2:$M$51,5,0)</f>
        <v>1.18875</v>
      </c>
      <c r="R129" s="262">
        <f t="shared" si="26"/>
        <v>59.437499999998735</v>
      </c>
      <c r="S129" s="333">
        <f t="shared" si="27"/>
        <v>0</v>
      </c>
      <c r="T129" s="264">
        <f>IFERROR(R129*'Unit Rates'!$D$17/100,"")</f>
        <v>17.831249999999621</v>
      </c>
      <c r="U129" s="260">
        <f t="shared" si="28"/>
        <v>0</v>
      </c>
      <c r="V129" s="284"/>
      <c r="W129" s="280" t="s">
        <v>385</v>
      </c>
      <c r="X129" s="281" t="s">
        <v>371</v>
      </c>
      <c r="Y129" s="281"/>
      <c r="Z129" s="280"/>
      <c r="AA129" s="281"/>
      <c r="AB129" s="281"/>
      <c r="AC129" s="282"/>
      <c r="AD129" s="281"/>
      <c r="AE129" s="281"/>
      <c r="AF129" s="281"/>
      <c r="AG129" s="280"/>
      <c r="AH129" s="282"/>
      <c r="AI129" s="280"/>
      <c r="AJ129" s="282"/>
      <c r="AK129" s="124"/>
      <c r="AL129" s="125"/>
      <c r="AM129" s="126"/>
      <c r="AN129" s="127"/>
      <c r="AO129" s="127"/>
      <c r="AP129" s="127"/>
      <c r="AQ129" s="115" t="str">
        <f t="shared" si="32"/>
        <v/>
      </c>
      <c r="AR129" s="115">
        <f t="shared" si="35"/>
        <v>114</v>
      </c>
      <c r="AS129" s="115" t="str">
        <f t="shared" si="29"/>
        <v/>
      </c>
      <c r="AT129" s="116" t="str">
        <f ca="1">IF(AS129="","",MIN(OFFSET(C129,0,0):OFFSET(C129,AS129-1,0)))</f>
        <v/>
      </c>
      <c r="AU129" s="116" t="str">
        <f ca="1">IF(AS129="","",MIN(OFFSET(D129,0,0):OFFSET(D129,AS129-1,0)))</f>
        <v/>
      </c>
      <c r="AV129" s="116" t="str">
        <f ca="1">IF(AS129="","",MAX(OFFSET(C129,0,0):OFFSET(C129,AS129-1,0)))</f>
        <v/>
      </c>
      <c r="AW129" s="116" t="str">
        <f ca="1">IF(AS129="","",MAX(OFFSET(D129,0,0):OFFSET(D129,AS129-1,0)))</f>
        <v/>
      </c>
      <c r="AX129" s="116">
        <f t="shared" ca="1" si="33"/>
        <v>0</v>
      </c>
      <c r="AY129" s="117">
        <f t="shared" ca="1" si="34"/>
        <v>0</v>
      </c>
      <c r="AZ129" s="233" t="str">
        <f>IFERROR(IF(#REF!="",R129*'Unit Rates'!$D$17/100,#REF!),"")</f>
        <v/>
      </c>
    </row>
    <row r="130" spans="1:52" ht="15.6" x14ac:dyDescent="0.3">
      <c r="A130" s="327"/>
      <c r="B130" s="329"/>
      <c r="C130" s="328">
        <v>14.89</v>
      </c>
      <c r="D130" s="330">
        <v>15.08</v>
      </c>
      <c r="E130" s="110">
        <f t="shared" si="30"/>
        <v>189.99999999999949</v>
      </c>
      <c r="F130" s="121"/>
      <c r="G130" s="121"/>
      <c r="H130" s="122">
        <f t="shared" si="31"/>
        <v>0</v>
      </c>
      <c r="I130" s="123" t="s">
        <v>58</v>
      </c>
      <c r="J130" s="111" t="s">
        <v>92</v>
      </c>
      <c r="K130" s="112" t="s">
        <v>103</v>
      </c>
      <c r="L130" s="113" t="str">
        <f>VLOOKUP('Damage Pickup'!$J130&amp;'Damage Pickup'!$K130,Code!$I$2:$M$51,4,0)</f>
        <v>Drain Silt/Debris Removal - Minor</v>
      </c>
      <c r="M130" s="331" t="s">
        <v>626</v>
      </c>
      <c r="N130" s="332" t="s">
        <v>885</v>
      </c>
      <c r="O130" s="286" t="s">
        <v>625</v>
      </c>
      <c r="P130" s="109"/>
      <c r="Q130" s="114">
        <f>VLOOKUP(J130&amp;K130,Code!$I$2:$M$51,5,0)</f>
        <v>2.2200000000000002</v>
      </c>
      <c r="R130" s="262">
        <f t="shared" si="26"/>
        <v>421.79999999999887</v>
      </c>
      <c r="S130" s="333">
        <f t="shared" si="27"/>
        <v>0</v>
      </c>
      <c r="T130" s="264">
        <f>IFERROR(R130*'Unit Rates'!$D$17/100,"")</f>
        <v>126.53999999999965</v>
      </c>
      <c r="U130" s="260">
        <f t="shared" si="28"/>
        <v>0</v>
      </c>
      <c r="V130" s="284"/>
      <c r="W130" s="280" t="s">
        <v>385</v>
      </c>
      <c r="X130" s="281" t="s">
        <v>371</v>
      </c>
      <c r="Y130" s="281"/>
      <c r="Z130" s="280"/>
      <c r="AA130" s="281"/>
      <c r="AB130" s="281"/>
      <c r="AC130" s="282"/>
      <c r="AD130" s="281"/>
      <c r="AE130" s="281"/>
      <c r="AF130" s="281"/>
      <c r="AG130" s="280"/>
      <c r="AH130" s="282"/>
      <c r="AI130" s="280"/>
      <c r="AJ130" s="282"/>
      <c r="AK130" s="124"/>
      <c r="AL130" s="125"/>
      <c r="AM130" s="126"/>
      <c r="AN130" s="127"/>
      <c r="AO130" s="127"/>
      <c r="AP130" s="127"/>
      <c r="AQ130" s="115" t="str">
        <f t="shared" si="32"/>
        <v/>
      </c>
      <c r="AR130" s="115">
        <f t="shared" si="35"/>
        <v>114</v>
      </c>
      <c r="AS130" s="115" t="str">
        <f t="shared" si="29"/>
        <v/>
      </c>
      <c r="AT130" s="116" t="str">
        <f ca="1">IF(AS130="","",MIN(OFFSET(C130,0,0):OFFSET(C130,AS130-1,0)))</f>
        <v/>
      </c>
      <c r="AU130" s="116" t="str">
        <f ca="1">IF(AS130="","",MIN(OFFSET(D130,0,0):OFFSET(D130,AS130-1,0)))</f>
        <v/>
      </c>
      <c r="AV130" s="116" t="str">
        <f ca="1">IF(AS130="","",MAX(OFFSET(C130,0,0):OFFSET(C130,AS130-1,0)))</f>
        <v/>
      </c>
      <c r="AW130" s="116" t="str">
        <f ca="1">IF(AS130="","",MAX(OFFSET(D130,0,0):OFFSET(D130,AS130-1,0)))</f>
        <v/>
      </c>
      <c r="AX130" s="116">
        <f t="shared" ca="1" si="33"/>
        <v>0</v>
      </c>
      <c r="AY130" s="117">
        <f t="shared" ca="1" si="34"/>
        <v>0</v>
      </c>
      <c r="AZ130" s="233" t="str">
        <f>IFERROR(IF(#REF!="",R130*'Unit Rates'!$D$17/100,#REF!),"")</f>
        <v/>
      </c>
    </row>
    <row r="131" spans="1:52" ht="15.6" x14ac:dyDescent="0.3">
      <c r="A131" s="327"/>
      <c r="B131" s="329"/>
      <c r="C131" s="328">
        <v>15.27</v>
      </c>
      <c r="D131" s="330">
        <v>15.5</v>
      </c>
      <c r="E131" s="110">
        <f t="shared" si="30"/>
        <v>230.00000000000043</v>
      </c>
      <c r="F131" s="121"/>
      <c r="G131" s="121"/>
      <c r="H131" s="122">
        <f t="shared" si="31"/>
        <v>0</v>
      </c>
      <c r="I131" s="123" t="s">
        <v>459</v>
      </c>
      <c r="J131" s="111" t="s">
        <v>93</v>
      </c>
      <c r="K131" s="112" t="s">
        <v>103</v>
      </c>
      <c r="L131" s="113" t="str">
        <f>VLOOKUP('Damage Pickup'!$J131&amp;'Damage Pickup'!$K131,Code!$I$2:$M$51,4,0)</f>
        <v>Drain Reshape</v>
      </c>
      <c r="M131" s="331" t="s">
        <v>627</v>
      </c>
      <c r="N131" s="332">
        <v>40</v>
      </c>
      <c r="O131" s="286" t="s">
        <v>625</v>
      </c>
      <c r="P131" s="109"/>
      <c r="Q131" s="114">
        <f>VLOOKUP(J131&amp;K131,Code!$I$2:$M$51,5,0)</f>
        <v>1.18875</v>
      </c>
      <c r="R131" s="262">
        <f t="shared" si="26"/>
        <v>273.41250000000048</v>
      </c>
      <c r="S131" s="333">
        <f t="shared" si="27"/>
        <v>0</v>
      </c>
      <c r="T131" s="264">
        <f>IFERROR(R131*'Unit Rates'!$D$17/100,"")</f>
        <v>82.023750000000149</v>
      </c>
      <c r="U131" s="260">
        <f t="shared" si="28"/>
        <v>0</v>
      </c>
      <c r="V131" s="284"/>
      <c r="W131" s="280" t="s">
        <v>385</v>
      </c>
      <c r="X131" s="281" t="s">
        <v>371</v>
      </c>
      <c r="Y131" s="281"/>
      <c r="Z131" s="280"/>
      <c r="AA131" s="281"/>
      <c r="AB131" s="281"/>
      <c r="AC131" s="282"/>
      <c r="AD131" s="281"/>
      <c r="AE131" s="281"/>
      <c r="AF131" s="281"/>
      <c r="AG131" s="280"/>
      <c r="AH131" s="282"/>
      <c r="AI131" s="280"/>
      <c r="AJ131" s="282"/>
      <c r="AK131" s="124"/>
      <c r="AL131" s="125"/>
      <c r="AM131" s="126"/>
      <c r="AN131" s="127"/>
      <c r="AO131" s="127"/>
      <c r="AP131" s="127"/>
      <c r="AQ131" s="115" t="str">
        <f t="shared" si="32"/>
        <v/>
      </c>
      <c r="AR131" s="115">
        <f t="shared" si="35"/>
        <v>114</v>
      </c>
      <c r="AS131" s="115" t="str">
        <f t="shared" si="29"/>
        <v/>
      </c>
      <c r="AT131" s="116" t="str">
        <f ca="1">IF(AS131="","",MIN(OFFSET(C131,0,0):OFFSET(C131,AS131-1,0)))</f>
        <v/>
      </c>
      <c r="AU131" s="116" t="str">
        <f ca="1">IF(AS131="","",MIN(OFFSET(D131,0,0):OFFSET(D131,AS131-1,0)))</f>
        <v/>
      </c>
      <c r="AV131" s="116" t="str">
        <f ca="1">IF(AS131="","",MAX(OFFSET(C131,0,0):OFFSET(C131,AS131-1,0)))</f>
        <v/>
      </c>
      <c r="AW131" s="116" t="str">
        <f ca="1">IF(AS131="","",MAX(OFFSET(D131,0,0):OFFSET(D131,AS131-1,0)))</f>
        <v/>
      </c>
      <c r="AX131" s="116">
        <f t="shared" ca="1" si="33"/>
        <v>0</v>
      </c>
      <c r="AY131" s="117">
        <f t="shared" ca="1" si="34"/>
        <v>0</v>
      </c>
      <c r="AZ131" s="233" t="str">
        <f>IFERROR(IF(#REF!="",R131*'Unit Rates'!$D$17/100,#REF!),"")</f>
        <v/>
      </c>
    </row>
    <row r="132" spans="1:52" ht="15.6" x14ac:dyDescent="0.3">
      <c r="A132" s="327"/>
      <c r="B132" s="329"/>
      <c r="C132" s="328">
        <v>15.71</v>
      </c>
      <c r="D132" s="330">
        <v>15.84</v>
      </c>
      <c r="E132" s="110">
        <f t="shared" si="30"/>
        <v>129.99999999999901</v>
      </c>
      <c r="F132" s="121"/>
      <c r="G132" s="121"/>
      <c r="H132" s="122">
        <f t="shared" si="31"/>
        <v>0</v>
      </c>
      <c r="I132" s="123" t="s">
        <v>459</v>
      </c>
      <c r="J132" s="111" t="s">
        <v>93</v>
      </c>
      <c r="K132" s="112" t="s">
        <v>103</v>
      </c>
      <c r="L132" s="113" t="str">
        <f>VLOOKUP('Damage Pickup'!$J132&amp;'Damage Pickup'!$K132,Code!$I$2:$M$51,4,0)</f>
        <v>Drain Reshape</v>
      </c>
      <c r="M132" s="331" t="s">
        <v>628</v>
      </c>
      <c r="N132" s="332">
        <v>41</v>
      </c>
      <c r="O132" s="286" t="s">
        <v>629</v>
      </c>
      <c r="P132" s="109"/>
      <c r="Q132" s="114">
        <f>VLOOKUP(J132&amp;K132,Code!$I$2:$M$51,5,0)</f>
        <v>1.18875</v>
      </c>
      <c r="R132" s="262">
        <f t="shared" si="26"/>
        <v>154.5374999999988</v>
      </c>
      <c r="S132" s="333">
        <f t="shared" si="27"/>
        <v>0</v>
      </c>
      <c r="T132" s="264">
        <f>IFERROR(R132*'Unit Rates'!$D$17/100,"")</f>
        <v>46.361249999999636</v>
      </c>
      <c r="U132" s="260">
        <f t="shared" si="28"/>
        <v>0</v>
      </c>
      <c r="V132" s="284"/>
      <c r="W132" s="280" t="s">
        <v>385</v>
      </c>
      <c r="X132" s="281" t="s">
        <v>371</v>
      </c>
      <c r="Y132" s="281"/>
      <c r="Z132" s="280"/>
      <c r="AA132" s="281"/>
      <c r="AB132" s="281"/>
      <c r="AC132" s="282"/>
      <c r="AD132" s="281"/>
      <c r="AE132" s="281"/>
      <c r="AF132" s="281"/>
      <c r="AG132" s="280"/>
      <c r="AH132" s="282"/>
      <c r="AI132" s="280"/>
      <c r="AJ132" s="282"/>
      <c r="AK132" s="124"/>
      <c r="AL132" s="125"/>
      <c r="AM132" s="126"/>
      <c r="AN132" s="127"/>
      <c r="AO132" s="127"/>
      <c r="AP132" s="127"/>
      <c r="AQ132" s="115" t="str">
        <f t="shared" si="32"/>
        <v/>
      </c>
      <c r="AR132" s="115">
        <f t="shared" si="35"/>
        <v>114</v>
      </c>
      <c r="AS132" s="115" t="str">
        <f t="shared" si="29"/>
        <v/>
      </c>
      <c r="AT132" s="116" t="str">
        <f ca="1">IF(AS132="","",MIN(OFFSET(C132,0,0):OFFSET(C132,AS132-1,0)))</f>
        <v/>
      </c>
      <c r="AU132" s="116" t="str">
        <f ca="1">IF(AS132="","",MIN(OFFSET(D132,0,0):OFFSET(D132,AS132-1,0)))</f>
        <v/>
      </c>
      <c r="AV132" s="116" t="str">
        <f ca="1">IF(AS132="","",MAX(OFFSET(C132,0,0):OFFSET(C132,AS132-1,0)))</f>
        <v/>
      </c>
      <c r="AW132" s="116" t="str">
        <f ca="1">IF(AS132="","",MAX(OFFSET(D132,0,0):OFFSET(D132,AS132-1,0)))</f>
        <v/>
      </c>
      <c r="AX132" s="116">
        <f t="shared" ca="1" si="33"/>
        <v>0</v>
      </c>
      <c r="AY132" s="117">
        <f t="shared" ca="1" si="34"/>
        <v>0</v>
      </c>
      <c r="AZ132" s="233" t="str">
        <f>IFERROR(IF(#REF!="",R132*'Unit Rates'!$D$17/100,#REF!),"")</f>
        <v/>
      </c>
    </row>
    <row r="133" spans="1:52" ht="15.6" x14ac:dyDescent="0.3">
      <c r="A133" s="327"/>
      <c r="B133" s="329"/>
      <c r="C133" s="328">
        <v>16</v>
      </c>
      <c r="D133" s="330">
        <v>16.66</v>
      </c>
      <c r="E133" s="110">
        <f t="shared" si="30"/>
        <v>660.00000000000011</v>
      </c>
      <c r="F133" s="121"/>
      <c r="G133" s="121"/>
      <c r="H133" s="122">
        <f t="shared" si="31"/>
        <v>0</v>
      </c>
      <c r="I133" s="123" t="s">
        <v>459</v>
      </c>
      <c r="J133" s="111" t="s">
        <v>93</v>
      </c>
      <c r="K133" s="112" t="s">
        <v>103</v>
      </c>
      <c r="L133" s="113" t="str">
        <f>VLOOKUP('Damage Pickup'!$J133&amp;'Damage Pickup'!$K133,Code!$I$2:$M$51,4,0)</f>
        <v>Drain Reshape</v>
      </c>
      <c r="M133" s="331" t="s">
        <v>532</v>
      </c>
      <c r="N133" s="332" t="s">
        <v>886</v>
      </c>
      <c r="O133" s="286" t="s">
        <v>629</v>
      </c>
      <c r="P133" s="109"/>
      <c r="Q133" s="114">
        <f>VLOOKUP(J133&amp;K133,Code!$I$2:$M$51,5,0)</f>
        <v>1.18875</v>
      </c>
      <c r="R133" s="262">
        <f t="shared" si="26"/>
        <v>784.57500000000016</v>
      </c>
      <c r="S133" s="333">
        <f t="shared" si="27"/>
        <v>0</v>
      </c>
      <c r="T133" s="264">
        <f>IFERROR(R133*'Unit Rates'!$D$17/100,"")</f>
        <v>235.37250000000003</v>
      </c>
      <c r="U133" s="260">
        <f t="shared" si="28"/>
        <v>0</v>
      </c>
      <c r="V133" s="284"/>
      <c r="W133" s="280" t="s">
        <v>385</v>
      </c>
      <c r="X133" s="281" t="s">
        <v>371</v>
      </c>
      <c r="Y133" s="281"/>
      <c r="Z133" s="280"/>
      <c r="AA133" s="281"/>
      <c r="AB133" s="281"/>
      <c r="AC133" s="282"/>
      <c r="AD133" s="281"/>
      <c r="AE133" s="281"/>
      <c r="AF133" s="281"/>
      <c r="AG133" s="280"/>
      <c r="AH133" s="282"/>
      <c r="AI133" s="280"/>
      <c r="AJ133" s="282"/>
      <c r="AK133" s="124"/>
      <c r="AL133" s="125"/>
      <c r="AM133" s="126"/>
      <c r="AN133" s="127"/>
      <c r="AO133" s="127"/>
      <c r="AP133" s="127"/>
      <c r="AQ133" s="115" t="str">
        <f t="shared" si="32"/>
        <v/>
      </c>
      <c r="AR133" s="115">
        <f t="shared" si="35"/>
        <v>114</v>
      </c>
      <c r="AS133" s="115" t="str">
        <f t="shared" si="29"/>
        <v/>
      </c>
      <c r="AT133" s="116" t="str">
        <f ca="1">IF(AS133="","",MIN(OFFSET(C133,0,0):OFFSET(C133,AS133-1,0)))</f>
        <v/>
      </c>
      <c r="AU133" s="116" t="str">
        <f ca="1">IF(AS133="","",MIN(OFFSET(D133,0,0):OFFSET(D133,AS133-1,0)))</f>
        <v/>
      </c>
      <c r="AV133" s="116" t="str">
        <f ca="1">IF(AS133="","",MAX(OFFSET(C133,0,0):OFFSET(C133,AS133-1,0)))</f>
        <v/>
      </c>
      <c r="AW133" s="116" t="str">
        <f ca="1">IF(AS133="","",MAX(OFFSET(D133,0,0):OFFSET(D133,AS133-1,0)))</f>
        <v/>
      </c>
      <c r="AX133" s="116">
        <f t="shared" ca="1" si="33"/>
        <v>0</v>
      </c>
      <c r="AY133" s="117">
        <f t="shared" ca="1" si="34"/>
        <v>0</v>
      </c>
      <c r="AZ133" s="233" t="str">
        <f>IFERROR(IF(#REF!="",R133*'Unit Rates'!$D$17/100,#REF!),"")</f>
        <v/>
      </c>
    </row>
    <row r="134" spans="1:52" ht="15.6" x14ac:dyDescent="0.3">
      <c r="A134" s="327"/>
      <c r="B134" s="329"/>
      <c r="C134" s="328">
        <v>16.66</v>
      </c>
      <c r="D134" s="330">
        <v>17.09</v>
      </c>
      <c r="E134" s="110">
        <f t="shared" si="30"/>
        <v>429.99999999999972</v>
      </c>
      <c r="F134" s="121"/>
      <c r="G134" s="121"/>
      <c r="H134" s="122">
        <f t="shared" si="31"/>
        <v>0</v>
      </c>
      <c r="I134" s="123" t="s">
        <v>58</v>
      </c>
      <c r="J134" s="111" t="s">
        <v>93</v>
      </c>
      <c r="K134" s="112" t="s">
        <v>103</v>
      </c>
      <c r="L134" s="113" t="str">
        <f>VLOOKUP('Damage Pickup'!$J134&amp;'Damage Pickup'!$K134,Code!$I$2:$M$51,4,0)</f>
        <v>Drain Reshape</v>
      </c>
      <c r="M134" s="331" t="s">
        <v>630</v>
      </c>
      <c r="N134" s="332" t="s">
        <v>887</v>
      </c>
      <c r="O134" s="286" t="s">
        <v>982</v>
      </c>
      <c r="P134" s="109"/>
      <c r="Q134" s="114">
        <f>VLOOKUP(J134&amp;K134,Code!$I$2:$M$51,5,0)</f>
        <v>1.18875</v>
      </c>
      <c r="R134" s="262">
        <f t="shared" si="26"/>
        <v>511.16249999999962</v>
      </c>
      <c r="S134" s="333">
        <f t="shared" si="27"/>
        <v>0</v>
      </c>
      <c r="T134" s="264">
        <f>IFERROR(R134*'Unit Rates'!$D$17/100,"")</f>
        <v>153.34874999999988</v>
      </c>
      <c r="U134" s="260">
        <f t="shared" si="28"/>
        <v>0</v>
      </c>
      <c r="V134" s="284"/>
      <c r="W134" s="280" t="s">
        <v>385</v>
      </c>
      <c r="X134" s="281" t="s">
        <v>371</v>
      </c>
      <c r="Y134" s="281"/>
      <c r="Z134" s="280"/>
      <c r="AA134" s="281"/>
      <c r="AB134" s="281"/>
      <c r="AC134" s="282"/>
      <c r="AD134" s="281"/>
      <c r="AE134" s="281"/>
      <c r="AF134" s="281"/>
      <c r="AG134" s="280"/>
      <c r="AH134" s="282"/>
      <c r="AI134" s="280"/>
      <c r="AJ134" s="282"/>
      <c r="AK134" s="124"/>
      <c r="AL134" s="125"/>
      <c r="AM134" s="126"/>
      <c r="AN134" s="127"/>
      <c r="AO134" s="127"/>
      <c r="AP134" s="127"/>
      <c r="AQ134" s="115" t="str">
        <f t="shared" si="32"/>
        <v/>
      </c>
      <c r="AR134" s="115">
        <f t="shared" si="35"/>
        <v>114</v>
      </c>
      <c r="AS134" s="115" t="str">
        <f t="shared" si="29"/>
        <v/>
      </c>
      <c r="AT134" s="116" t="str">
        <f ca="1">IF(AS134="","",MIN(OFFSET(C134,0,0):OFFSET(C134,AS134-1,0)))</f>
        <v/>
      </c>
      <c r="AU134" s="116" t="str">
        <f ca="1">IF(AS134="","",MIN(OFFSET(D134,0,0):OFFSET(D134,AS134-1,0)))</f>
        <v/>
      </c>
      <c r="AV134" s="116" t="str">
        <f ca="1">IF(AS134="","",MAX(OFFSET(C134,0,0):OFFSET(C134,AS134-1,0)))</f>
        <v/>
      </c>
      <c r="AW134" s="116" t="str">
        <f ca="1">IF(AS134="","",MAX(OFFSET(D134,0,0):OFFSET(D134,AS134-1,0)))</f>
        <v/>
      </c>
      <c r="AX134" s="116">
        <f t="shared" ca="1" si="33"/>
        <v>0</v>
      </c>
      <c r="AY134" s="117">
        <f t="shared" ca="1" si="34"/>
        <v>0</v>
      </c>
      <c r="AZ134" s="233" t="str">
        <f>IFERROR(IF(#REF!="",R134*'Unit Rates'!$D$17/100,#REF!),"")</f>
        <v/>
      </c>
    </row>
    <row r="135" spans="1:52" ht="15.6" x14ac:dyDescent="0.3">
      <c r="A135" s="327"/>
      <c r="B135" s="329"/>
      <c r="C135" s="328">
        <v>17.09</v>
      </c>
      <c r="D135" s="330">
        <v>17.84</v>
      </c>
      <c r="E135" s="110">
        <f t="shared" si="30"/>
        <v>750</v>
      </c>
      <c r="F135" s="121"/>
      <c r="G135" s="121"/>
      <c r="H135" s="122">
        <f t="shared" si="31"/>
        <v>0</v>
      </c>
      <c r="I135" s="123" t="s">
        <v>459</v>
      </c>
      <c r="J135" s="111" t="s">
        <v>93</v>
      </c>
      <c r="K135" s="112" t="s">
        <v>103</v>
      </c>
      <c r="L135" s="113" t="str">
        <f>VLOOKUP('Damage Pickup'!$J135&amp;'Damage Pickup'!$K135,Code!$I$2:$M$51,4,0)</f>
        <v>Drain Reshape</v>
      </c>
      <c r="M135" s="331" t="s">
        <v>631</v>
      </c>
      <c r="N135" s="332">
        <v>49</v>
      </c>
      <c r="O135" s="286" t="s">
        <v>983</v>
      </c>
      <c r="P135" s="109"/>
      <c r="Q135" s="114">
        <f>VLOOKUP(J135&amp;K135,Code!$I$2:$M$51,5,0)</f>
        <v>1.18875</v>
      </c>
      <c r="R135" s="262">
        <f t="shared" si="26"/>
        <v>891.5625</v>
      </c>
      <c r="S135" s="333">
        <f t="shared" si="27"/>
        <v>0</v>
      </c>
      <c r="T135" s="264">
        <f>IFERROR(R135*'Unit Rates'!$D$17/100,"")</f>
        <v>267.46875</v>
      </c>
      <c r="U135" s="260">
        <f t="shared" si="28"/>
        <v>0</v>
      </c>
      <c r="V135" s="284"/>
      <c r="W135" s="280" t="s">
        <v>385</v>
      </c>
      <c r="X135" s="281" t="s">
        <v>371</v>
      </c>
      <c r="Y135" s="281"/>
      <c r="Z135" s="280"/>
      <c r="AA135" s="281"/>
      <c r="AB135" s="281"/>
      <c r="AC135" s="282"/>
      <c r="AD135" s="281"/>
      <c r="AE135" s="281"/>
      <c r="AF135" s="281"/>
      <c r="AG135" s="280"/>
      <c r="AH135" s="282"/>
      <c r="AI135" s="280"/>
      <c r="AJ135" s="282"/>
      <c r="AK135" s="124"/>
      <c r="AL135" s="125"/>
      <c r="AM135" s="126"/>
      <c r="AN135" s="127"/>
      <c r="AO135" s="127"/>
      <c r="AP135" s="127"/>
      <c r="AQ135" s="115" t="str">
        <f t="shared" si="32"/>
        <v/>
      </c>
      <c r="AR135" s="115">
        <f t="shared" si="35"/>
        <v>114</v>
      </c>
      <c r="AS135" s="115" t="str">
        <f t="shared" si="29"/>
        <v/>
      </c>
      <c r="AT135" s="116" t="str">
        <f ca="1">IF(AS135="","",MIN(OFFSET(C135,0,0):OFFSET(C135,AS135-1,0)))</f>
        <v/>
      </c>
      <c r="AU135" s="116" t="str">
        <f ca="1">IF(AS135="","",MIN(OFFSET(D135,0,0):OFFSET(D135,AS135-1,0)))</f>
        <v/>
      </c>
      <c r="AV135" s="116" t="str">
        <f ca="1">IF(AS135="","",MAX(OFFSET(C135,0,0):OFFSET(C135,AS135-1,0)))</f>
        <v/>
      </c>
      <c r="AW135" s="116" t="str">
        <f ca="1">IF(AS135="","",MAX(OFFSET(D135,0,0):OFFSET(D135,AS135-1,0)))</f>
        <v/>
      </c>
      <c r="AX135" s="116">
        <f t="shared" ca="1" si="33"/>
        <v>0</v>
      </c>
      <c r="AY135" s="117">
        <f t="shared" ca="1" si="34"/>
        <v>0</v>
      </c>
      <c r="AZ135" s="233" t="str">
        <f>IFERROR(IF(#REF!="",R135*'Unit Rates'!$D$17/100,#REF!),"")</f>
        <v/>
      </c>
    </row>
    <row r="136" spans="1:52" ht="15.6" x14ac:dyDescent="0.3">
      <c r="A136" s="327"/>
      <c r="B136" s="329"/>
      <c r="C136" s="328">
        <v>17.84</v>
      </c>
      <c r="D136" s="330">
        <v>17.940000000000001</v>
      </c>
      <c r="E136" s="110">
        <f t="shared" si="30"/>
        <v>100.00000000000142</v>
      </c>
      <c r="F136" s="121"/>
      <c r="G136" s="121"/>
      <c r="H136" s="122">
        <f t="shared" si="31"/>
        <v>0</v>
      </c>
      <c r="I136" s="123" t="s">
        <v>459</v>
      </c>
      <c r="J136" s="111" t="s">
        <v>93</v>
      </c>
      <c r="K136" s="112" t="s">
        <v>103</v>
      </c>
      <c r="L136" s="113" t="str">
        <f>VLOOKUP('Damage Pickup'!$J136&amp;'Damage Pickup'!$K136,Code!$I$2:$M$51,4,0)</f>
        <v>Drain Reshape</v>
      </c>
      <c r="M136" s="331" t="s">
        <v>632</v>
      </c>
      <c r="N136" s="332">
        <v>50</v>
      </c>
      <c r="O136" s="286" t="s">
        <v>633</v>
      </c>
      <c r="P136" s="109"/>
      <c r="Q136" s="114">
        <f>VLOOKUP(J136&amp;K136,Code!$I$2:$M$51,5,0)</f>
        <v>1.18875</v>
      </c>
      <c r="R136" s="262">
        <f t="shared" si="26"/>
        <v>118.87500000000169</v>
      </c>
      <c r="S136" s="333">
        <f t="shared" si="27"/>
        <v>0</v>
      </c>
      <c r="T136" s="264">
        <f>IFERROR(R136*'Unit Rates'!$D$17/100,"")</f>
        <v>35.662500000000506</v>
      </c>
      <c r="U136" s="260">
        <f t="shared" si="28"/>
        <v>0</v>
      </c>
      <c r="V136" s="284"/>
      <c r="W136" s="280" t="s">
        <v>385</v>
      </c>
      <c r="X136" s="281" t="s">
        <v>371</v>
      </c>
      <c r="Y136" s="281"/>
      <c r="Z136" s="280"/>
      <c r="AA136" s="281"/>
      <c r="AB136" s="281"/>
      <c r="AC136" s="282"/>
      <c r="AD136" s="281"/>
      <c r="AE136" s="281"/>
      <c r="AF136" s="281"/>
      <c r="AG136" s="280"/>
      <c r="AH136" s="282"/>
      <c r="AI136" s="280"/>
      <c r="AJ136" s="282"/>
      <c r="AK136" s="124"/>
      <c r="AL136" s="125"/>
      <c r="AM136" s="126"/>
      <c r="AN136" s="127"/>
      <c r="AO136" s="127"/>
      <c r="AP136" s="127"/>
      <c r="AQ136" s="115" t="str">
        <f t="shared" si="32"/>
        <v/>
      </c>
      <c r="AR136" s="115">
        <f t="shared" si="35"/>
        <v>114</v>
      </c>
      <c r="AS136" s="115" t="str">
        <f t="shared" si="29"/>
        <v/>
      </c>
      <c r="AT136" s="116" t="str">
        <f ca="1">IF(AS136="","",MIN(OFFSET(C136,0,0):OFFSET(C136,AS136-1,0)))</f>
        <v/>
      </c>
      <c r="AU136" s="116" t="str">
        <f ca="1">IF(AS136="","",MIN(OFFSET(D136,0,0):OFFSET(D136,AS136-1,0)))</f>
        <v/>
      </c>
      <c r="AV136" s="116" t="str">
        <f ca="1">IF(AS136="","",MAX(OFFSET(C136,0,0):OFFSET(C136,AS136-1,0)))</f>
        <v/>
      </c>
      <c r="AW136" s="116" t="str">
        <f ca="1">IF(AS136="","",MAX(OFFSET(D136,0,0):OFFSET(D136,AS136-1,0)))</f>
        <v/>
      </c>
      <c r="AX136" s="116">
        <f t="shared" ca="1" si="33"/>
        <v>0</v>
      </c>
      <c r="AY136" s="117">
        <f t="shared" ca="1" si="34"/>
        <v>0</v>
      </c>
      <c r="AZ136" s="233" t="str">
        <f>IFERROR(IF(#REF!="",R136*'Unit Rates'!$D$17/100,#REF!),"")</f>
        <v/>
      </c>
    </row>
    <row r="137" spans="1:52" ht="15.6" x14ac:dyDescent="0.3">
      <c r="A137" s="327"/>
      <c r="B137" s="329"/>
      <c r="C137" s="328">
        <v>18.579999999999998</v>
      </c>
      <c r="D137" s="330">
        <v>18.71</v>
      </c>
      <c r="E137" s="110">
        <f t="shared" si="30"/>
        <v>130.00000000000256</v>
      </c>
      <c r="F137" s="121"/>
      <c r="G137" s="121"/>
      <c r="H137" s="122">
        <f t="shared" si="31"/>
        <v>0</v>
      </c>
      <c r="I137" s="123" t="s">
        <v>58</v>
      </c>
      <c r="J137" s="111" t="s">
        <v>93</v>
      </c>
      <c r="K137" s="112" t="s">
        <v>103</v>
      </c>
      <c r="L137" s="113" t="str">
        <f>VLOOKUP('Damage Pickup'!$J137&amp;'Damage Pickup'!$K137,Code!$I$2:$M$51,4,0)</f>
        <v>Drain Reshape</v>
      </c>
      <c r="M137" s="331" t="s">
        <v>634</v>
      </c>
      <c r="N137" s="332">
        <v>51</v>
      </c>
      <c r="O137" s="286" t="s">
        <v>635</v>
      </c>
      <c r="P137" s="109"/>
      <c r="Q137" s="114">
        <f>VLOOKUP(J137&amp;K137,Code!$I$2:$M$51,5,0)</f>
        <v>1.18875</v>
      </c>
      <c r="R137" s="262">
        <f t="shared" si="26"/>
        <v>154.53750000000304</v>
      </c>
      <c r="S137" s="333">
        <f t="shared" si="27"/>
        <v>0</v>
      </c>
      <c r="T137" s="264">
        <f>IFERROR(R137*'Unit Rates'!$D$17/100,"")</f>
        <v>46.361250000000908</v>
      </c>
      <c r="U137" s="260">
        <f t="shared" si="28"/>
        <v>0</v>
      </c>
      <c r="V137" s="284"/>
      <c r="W137" s="280" t="s">
        <v>385</v>
      </c>
      <c r="X137" s="281" t="s">
        <v>371</v>
      </c>
      <c r="Y137" s="281"/>
      <c r="Z137" s="280"/>
      <c r="AA137" s="281"/>
      <c r="AB137" s="281"/>
      <c r="AC137" s="282"/>
      <c r="AD137" s="281"/>
      <c r="AE137" s="281"/>
      <c r="AF137" s="281"/>
      <c r="AG137" s="280"/>
      <c r="AH137" s="282"/>
      <c r="AI137" s="280"/>
      <c r="AJ137" s="282"/>
      <c r="AK137" s="124"/>
      <c r="AL137" s="125"/>
      <c r="AM137" s="126"/>
      <c r="AN137" s="127"/>
      <c r="AO137" s="127"/>
      <c r="AP137" s="127"/>
      <c r="AQ137" s="115" t="str">
        <f t="shared" si="32"/>
        <v/>
      </c>
      <c r="AR137" s="115">
        <f t="shared" si="35"/>
        <v>114</v>
      </c>
      <c r="AS137" s="115" t="str">
        <f t="shared" si="29"/>
        <v/>
      </c>
      <c r="AT137" s="116" t="str">
        <f ca="1">IF(AS137="","",MIN(OFFSET(C137,0,0):OFFSET(C137,AS137-1,0)))</f>
        <v/>
      </c>
      <c r="AU137" s="116" t="str">
        <f ca="1">IF(AS137="","",MIN(OFFSET(D137,0,0):OFFSET(D137,AS137-1,0)))</f>
        <v/>
      </c>
      <c r="AV137" s="116" t="str">
        <f ca="1">IF(AS137="","",MAX(OFFSET(C137,0,0):OFFSET(C137,AS137-1,0)))</f>
        <v/>
      </c>
      <c r="AW137" s="116" t="str">
        <f ca="1">IF(AS137="","",MAX(OFFSET(D137,0,0):OFFSET(D137,AS137-1,0)))</f>
        <v/>
      </c>
      <c r="AX137" s="116">
        <f t="shared" ca="1" si="33"/>
        <v>0</v>
      </c>
      <c r="AY137" s="117">
        <f t="shared" ca="1" si="34"/>
        <v>0</v>
      </c>
      <c r="AZ137" s="233" t="str">
        <f>IFERROR(IF(#REF!="",R137*'Unit Rates'!$D$17/100,#REF!),"")</f>
        <v/>
      </c>
    </row>
    <row r="138" spans="1:52" ht="15.6" x14ac:dyDescent="0.3">
      <c r="A138" s="327"/>
      <c r="B138" s="329"/>
      <c r="C138" s="328">
        <v>19.14</v>
      </c>
      <c r="D138" s="330">
        <v>19.14</v>
      </c>
      <c r="E138" s="110">
        <v>10</v>
      </c>
      <c r="F138" s="121"/>
      <c r="G138" s="121"/>
      <c r="H138" s="122">
        <f t="shared" si="31"/>
        <v>0</v>
      </c>
      <c r="I138" s="123"/>
      <c r="J138" s="111" t="s">
        <v>98</v>
      </c>
      <c r="K138" s="112" t="s">
        <v>103</v>
      </c>
      <c r="L138" s="113" t="str">
        <f>VLOOKUP('Damage Pickup'!$J138&amp;'Damage Pickup'!$K138,Code!$I$2:$M$51,4,0)</f>
        <v>Culvert End Repair</v>
      </c>
      <c r="M138" s="331" t="s">
        <v>636</v>
      </c>
      <c r="N138" s="332">
        <v>52</v>
      </c>
      <c r="O138" s="286" t="s">
        <v>984</v>
      </c>
      <c r="P138" s="109"/>
      <c r="Q138" s="114">
        <f>VLOOKUP(J138&amp;K138,Code!$I$2:$M$51,5,0)</f>
        <v>26.15</v>
      </c>
      <c r="R138" s="262">
        <f t="shared" si="26"/>
        <v>261.5</v>
      </c>
      <c r="S138" s="333">
        <f t="shared" si="27"/>
        <v>0</v>
      </c>
      <c r="T138" s="264">
        <f>IFERROR(R138*'Unit Rates'!$D$17/100,"")</f>
        <v>78.45</v>
      </c>
      <c r="U138" s="260">
        <f t="shared" si="28"/>
        <v>0</v>
      </c>
      <c r="V138" s="284"/>
      <c r="W138" s="280" t="s">
        <v>385</v>
      </c>
      <c r="X138" s="281" t="s">
        <v>371</v>
      </c>
      <c r="Y138" s="281"/>
      <c r="Z138" s="280"/>
      <c r="AA138" s="281"/>
      <c r="AB138" s="281"/>
      <c r="AC138" s="282"/>
      <c r="AD138" s="281"/>
      <c r="AE138" s="281"/>
      <c r="AF138" s="281"/>
      <c r="AG138" s="280"/>
      <c r="AH138" s="282"/>
      <c r="AI138" s="280"/>
      <c r="AJ138" s="282"/>
      <c r="AK138" s="124"/>
      <c r="AL138" s="125"/>
      <c r="AM138" s="126"/>
      <c r="AN138" s="127"/>
      <c r="AO138" s="127"/>
      <c r="AP138" s="127"/>
      <c r="AQ138" s="115" t="str">
        <f t="shared" si="32"/>
        <v/>
      </c>
      <c r="AR138" s="115">
        <f t="shared" si="35"/>
        <v>114</v>
      </c>
      <c r="AS138" s="115" t="str">
        <f t="shared" si="29"/>
        <v/>
      </c>
      <c r="AT138" s="116" t="str">
        <f ca="1">IF(AS138="","",MIN(OFFSET(C138,0,0):OFFSET(C138,AS138-1,0)))</f>
        <v/>
      </c>
      <c r="AU138" s="116" t="str">
        <f ca="1">IF(AS138="","",MIN(OFFSET(D138,0,0):OFFSET(D138,AS138-1,0)))</f>
        <v/>
      </c>
      <c r="AV138" s="116" t="str">
        <f ca="1">IF(AS138="","",MAX(OFFSET(C138,0,0):OFFSET(C138,AS138-1,0)))</f>
        <v/>
      </c>
      <c r="AW138" s="116" t="str">
        <f ca="1">IF(AS138="","",MAX(OFFSET(D138,0,0):OFFSET(D138,AS138-1,0)))</f>
        <v/>
      </c>
      <c r="AX138" s="116">
        <f t="shared" ca="1" si="33"/>
        <v>0</v>
      </c>
      <c r="AY138" s="117">
        <f t="shared" ca="1" si="34"/>
        <v>0</v>
      </c>
      <c r="AZ138" s="233" t="str">
        <f>IFERROR(IF(#REF!="",R138*'Unit Rates'!$D$17/100,#REF!),"")</f>
        <v/>
      </c>
    </row>
    <row r="139" spans="1:52" ht="15.6" x14ac:dyDescent="0.3">
      <c r="A139" s="327"/>
      <c r="B139" s="329"/>
      <c r="C139" s="328">
        <v>19.190000000000001</v>
      </c>
      <c r="D139" s="330">
        <v>19.53</v>
      </c>
      <c r="E139" s="110">
        <f t="shared" si="30"/>
        <v>339.99999999999989</v>
      </c>
      <c r="F139" s="121"/>
      <c r="G139" s="121"/>
      <c r="H139" s="122">
        <f t="shared" si="31"/>
        <v>0</v>
      </c>
      <c r="I139" s="123" t="s">
        <v>58</v>
      </c>
      <c r="J139" s="111" t="s">
        <v>93</v>
      </c>
      <c r="K139" s="112" t="s">
        <v>103</v>
      </c>
      <c r="L139" s="113" t="str">
        <f>VLOOKUP('Damage Pickup'!$J139&amp;'Damage Pickup'!$K139,Code!$I$2:$M$51,4,0)</f>
        <v>Drain Reshape</v>
      </c>
      <c r="M139" s="331" t="s">
        <v>637</v>
      </c>
      <c r="N139" s="336">
        <v>53</v>
      </c>
      <c r="O139" s="286" t="s">
        <v>638</v>
      </c>
      <c r="P139" s="109"/>
      <c r="Q139" s="114">
        <f>VLOOKUP(J139&amp;K139,Code!$I$2:$M$51,5,0)</f>
        <v>1.18875</v>
      </c>
      <c r="R139" s="262">
        <f t="shared" si="26"/>
        <v>404.17499999999984</v>
      </c>
      <c r="S139" s="333">
        <f t="shared" si="27"/>
        <v>0</v>
      </c>
      <c r="T139" s="264">
        <f>IFERROR(R139*'Unit Rates'!$D$17/100,"")</f>
        <v>121.25249999999994</v>
      </c>
      <c r="U139" s="260">
        <f t="shared" si="28"/>
        <v>0</v>
      </c>
      <c r="V139" s="284"/>
      <c r="W139" s="280" t="s">
        <v>385</v>
      </c>
      <c r="X139" s="281" t="s">
        <v>371</v>
      </c>
      <c r="Y139" s="281"/>
      <c r="Z139" s="280"/>
      <c r="AA139" s="281"/>
      <c r="AB139" s="281"/>
      <c r="AC139" s="282"/>
      <c r="AD139" s="281"/>
      <c r="AE139" s="281"/>
      <c r="AF139" s="281"/>
      <c r="AG139" s="280"/>
      <c r="AH139" s="282"/>
      <c r="AI139" s="280"/>
      <c r="AJ139" s="282"/>
      <c r="AK139" s="124"/>
      <c r="AL139" s="125"/>
      <c r="AM139" s="126"/>
      <c r="AN139" s="127"/>
      <c r="AO139" s="127"/>
      <c r="AP139" s="127"/>
      <c r="AQ139" s="115" t="str">
        <f t="shared" si="32"/>
        <v/>
      </c>
      <c r="AR139" s="115">
        <f t="shared" si="35"/>
        <v>114</v>
      </c>
      <c r="AS139" s="115" t="str">
        <f t="shared" si="29"/>
        <v/>
      </c>
      <c r="AT139" s="116" t="str">
        <f ca="1">IF(AS139="","",MIN(OFFSET(C139,0,0):OFFSET(C139,AS139-1,0)))</f>
        <v/>
      </c>
      <c r="AU139" s="116" t="str">
        <f ca="1">IF(AS139="","",MIN(OFFSET(D139,0,0):OFFSET(D139,AS139-1,0)))</f>
        <v/>
      </c>
      <c r="AV139" s="116" t="str">
        <f ca="1">IF(AS139="","",MAX(OFFSET(C139,0,0):OFFSET(C139,AS139-1,0)))</f>
        <v/>
      </c>
      <c r="AW139" s="116" t="str">
        <f ca="1">IF(AS139="","",MAX(OFFSET(D139,0,0):OFFSET(D139,AS139-1,0)))</f>
        <v/>
      </c>
      <c r="AX139" s="116">
        <f t="shared" ca="1" si="33"/>
        <v>0</v>
      </c>
      <c r="AY139" s="117">
        <f t="shared" ca="1" si="34"/>
        <v>0</v>
      </c>
      <c r="AZ139" s="233" t="str">
        <f>IFERROR(IF(#REF!="",R139*'Unit Rates'!$D$17/100,#REF!),"")</f>
        <v/>
      </c>
    </row>
    <row r="140" spans="1:52" ht="15.6" x14ac:dyDescent="0.3">
      <c r="A140" s="327"/>
      <c r="B140" s="329"/>
      <c r="C140" s="328">
        <v>19.53</v>
      </c>
      <c r="D140" s="330">
        <v>19.739999999999998</v>
      </c>
      <c r="E140" s="110">
        <f t="shared" si="30"/>
        <v>209.9999999999973</v>
      </c>
      <c r="F140" s="121"/>
      <c r="G140" s="121"/>
      <c r="H140" s="122">
        <f t="shared" si="31"/>
        <v>0</v>
      </c>
      <c r="I140" s="123" t="s">
        <v>459</v>
      </c>
      <c r="J140" s="111" t="s">
        <v>93</v>
      </c>
      <c r="K140" s="112" t="s">
        <v>103</v>
      </c>
      <c r="L140" s="113" t="str">
        <f>VLOOKUP('Damage Pickup'!$J140&amp;'Damage Pickup'!$K140,Code!$I$2:$M$51,4,0)</f>
        <v>Drain Reshape</v>
      </c>
      <c r="M140" s="331" t="s">
        <v>639</v>
      </c>
      <c r="N140" s="332" t="s">
        <v>888</v>
      </c>
      <c r="O140" s="286" t="s">
        <v>640</v>
      </c>
      <c r="P140" s="109"/>
      <c r="Q140" s="114">
        <f>VLOOKUP(J140&amp;K140,Code!$I$2:$M$51,5,0)</f>
        <v>1.18875</v>
      </c>
      <c r="R140" s="262">
        <f t="shared" si="26"/>
        <v>249.63749999999678</v>
      </c>
      <c r="S140" s="333">
        <f t="shared" si="27"/>
        <v>0</v>
      </c>
      <c r="T140" s="264">
        <f>IFERROR(R140*'Unit Rates'!$D$17/100,"")</f>
        <v>74.891249999999033</v>
      </c>
      <c r="U140" s="260">
        <f t="shared" si="28"/>
        <v>0</v>
      </c>
      <c r="V140" s="284"/>
      <c r="W140" s="280" t="s">
        <v>385</v>
      </c>
      <c r="X140" s="281" t="s">
        <v>371</v>
      </c>
      <c r="Y140" s="281"/>
      <c r="Z140" s="280"/>
      <c r="AA140" s="281"/>
      <c r="AB140" s="281"/>
      <c r="AC140" s="282"/>
      <c r="AD140" s="281"/>
      <c r="AE140" s="281"/>
      <c r="AF140" s="281"/>
      <c r="AG140" s="280"/>
      <c r="AH140" s="282"/>
      <c r="AI140" s="280"/>
      <c r="AJ140" s="282"/>
      <c r="AK140" s="124"/>
      <c r="AL140" s="125"/>
      <c r="AM140" s="126"/>
      <c r="AN140" s="127"/>
      <c r="AO140" s="127"/>
      <c r="AP140" s="127"/>
      <c r="AQ140" s="115" t="str">
        <f t="shared" si="32"/>
        <v/>
      </c>
      <c r="AR140" s="115">
        <f t="shared" si="35"/>
        <v>114</v>
      </c>
      <c r="AS140" s="115" t="str">
        <f t="shared" si="29"/>
        <v/>
      </c>
      <c r="AT140" s="116" t="str">
        <f ca="1">IF(AS140="","",MIN(OFFSET(C140,0,0):OFFSET(C140,AS140-1,0)))</f>
        <v/>
      </c>
      <c r="AU140" s="116" t="str">
        <f ca="1">IF(AS140="","",MIN(OFFSET(D140,0,0):OFFSET(D140,AS140-1,0)))</f>
        <v/>
      </c>
      <c r="AV140" s="116" t="str">
        <f ca="1">IF(AS140="","",MAX(OFFSET(C140,0,0):OFFSET(C140,AS140-1,0)))</f>
        <v/>
      </c>
      <c r="AW140" s="116" t="str">
        <f ca="1">IF(AS140="","",MAX(OFFSET(D140,0,0):OFFSET(D140,AS140-1,0)))</f>
        <v/>
      </c>
      <c r="AX140" s="116">
        <f t="shared" ca="1" si="33"/>
        <v>0</v>
      </c>
      <c r="AY140" s="117">
        <f t="shared" ca="1" si="34"/>
        <v>0</v>
      </c>
      <c r="AZ140" s="233" t="str">
        <f>IFERROR(IF(#REF!="",R140*'Unit Rates'!$D$17/100,#REF!),"")</f>
        <v/>
      </c>
    </row>
    <row r="141" spans="1:52" ht="15.6" x14ac:dyDescent="0.3">
      <c r="A141" s="327"/>
      <c r="B141" s="329"/>
      <c r="C141" s="328">
        <v>19.739999999999998</v>
      </c>
      <c r="D141" s="330">
        <v>21.58</v>
      </c>
      <c r="E141" s="110">
        <f t="shared" si="30"/>
        <v>1839.9999999999998</v>
      </c>
      <c r="F141" s="121"/>
      <c r="G141" s="121"/>
      <c r="H141" s="122">
        <f t="shared" si="31"/>
        <v>0</v>
      </c>
      <c r="I141" s="123" t="s">
        <v>459</v>
      </c>
      <c r="J141" s="111" t="s">
        <v>93</v>
      </c>
      <c r="K141" s="112" t="s">
        <v>103</v>
      </c>
      <c r="L141" s="113" t="str">
        <f>VLOOKUP('Damage Pickup'!$J141&amp;'Damage Pickup'!$K141,Code!$I$2:$M$51,4,0)</f>
        <v>Drain Reshape</v>
      </c>
      <c r="M141" s="331" t="s">
        <v>641</v>
      </c>
      <c r="N141" s="332" t="s">
        <v>889</v>
      </c>
      <c r="O141" s="286" t="s">
        <v>985</v>
      </c>
      <c r="P141" s="109"/>
      <c r="Q141" s="114">
        <f>VLOOKUP(J141&amp;K141,Code!$I$2:$M$51,5,0)</f>
        <v>1.18875</v>
      </c>
      <c r="R141" s="262">
        <f t="shared" si="26"/>
        <v>2187.2999999999997</v>
      </c>
      <c r="S141" s="333">
        <f t="shared" si="27"/>
        <v>0</v>
      </c>
      <c r="T141" s="264">
        <f>IFERROR(R141*'Unit Rates'!$D$17/100,"")</f>
        <v>656.18999999999983</v>
      </c>
      <c r="U141" s="260">
        <f t="shared" si="28"/>
        <v>0</v>
      </c>
      <c r="V141" s="284"/>
      <c r="W141" s="280" t="s">
        <v>385</v>
      </c>
      <c r="X141" s="281" t="s">
        <v>371</v>
      </c>
      <c r="Y141" s="281"/>
      <c r="Z141" s="280"/>
      <c r="AA141" s="281"/>
      <c r="AB141" s="281"/>
      <c r="AC141" s="282"/>
      <c r="AD141" s="281"/>
      <c r="AE141" s="281"/>
      <c r="AF141" s="281"/>
      <c r="AG141" s="280"/>
      <c r="AH141" s="282"/>
      <c r="AI141" s="280"/>
      <c r="AJ141" s="282"/>
      <c r="AK141" s="124"/>
      <c r="AL141" s="125"/>
      <c r="AM141" s="126"/>
      <c r="AN141" s="127"/>
      <c r="AO141" s="127"/>
      <c r="AP141" s="127"/>
      <c r="AQ141" s="115" t="str">
        <f t="shared" si="32"/>
        <v/>
      </c>
      <c r="AR141" s="115">
        <f t="shared" ref="AR141:AR186" si="36">IF(C141="",0,IF(AQ141="",AR140,AQ141))</f>
        <v>114</v>
      </c>
      <c r="AS141" s="115" t="str">
        <f t="shared" si="29"/>
        <v/>
      </c>
      <c r="AT141" s="116" t="str">
        <f ca="1">IF(AS141="","",MIN(OFFSET(C141,0,0):OFFSET(C141,AS141-1,0)))</f>
        <v/>
      </c>
      <c r="AU141" s="116" t="str">
        <f ca="1">IF(AS141="","",MIN(OFFSET(D141,0,0):OFFSET(D141,AS141-1,0)))</f>
        <v/>
      </c>
      <c r="AV141" s="116" t="str">
        <f ca="1">IF(AS141="","",MAX(OFFSET(C141,0,0):OFFSET(C141,AS141-1,0)))</f>
        <v/>
      </c>
      <c r="AW141" s="116" t="str">
        <f ca="1">IF(AS141="","",MAX(OFFSET(D141,0,0):OFFSET(D141,AS141-1,0)))</f>
        <v/>
      </c>
      <c r="AX141" s="116">
        <f t="shared" ca="1" si="33"/>
        <v>0</v>
      </c>
      <c r="AY141" s="117">
        <f t="shared" ca="1" si="34"/>
        <v>0</v>
      </c>
      <c r="AZ141" s="233" t="str">
        <f>IFERROR(IF(#REF!="",R141*'Unit Rates'!$D$17/100,#REF!),"")</f>
        <v/>
      </c>
    </row>
    <row r="142" spans="1:52" ht="15.6" x14ac:dyDescent="0.3">
      <c r="A142" s="327"/>
      <c r="B142" s="329"/>
      <c r="C142" s="328">
        <v>24</v>
      </c>
      <c r="D142" s="330">
        <v>24.38</v>
      </c>
      <c r="E142" s="110">
        <f t="shared" si="30"/>
        <v>379.99999999999898</v>
      </c>
      <c r="F142" s="121"/>
      <c r="G142" s="121"/>
      <c r="H142" s="122">
        <f t="shared" si="31"/>
        <v>0</v>
      </c>
      <c r="I142" s="123" t="s">
        <v>459</v>
      </c>
      <c r="J142" s="111" t="s">
        <v>93</v>
      </c>
      <c r="K142" s="112" t="s">
        <v>103</v>
      </c>
      <c r="L142" s="113" t="str">
        <f>VLOOKUP('Damage Pickup'!$J142&amp;'Damage Pickup'!$K142,Code!$I$2:$M$51,4,0)</f>
        <v>Drain Reshape</v>
      </c>
      <c r="M142" s="331" t="s">
        <v>642</v>
      </c>
      <c r="N142" s="332" t="s">
        <v>890</v>
      </c>
      <c r="O142" s="286" t="s">
        <v>643</v>
      </c>
      <c r="P142" s="109"/>
      <c r="Q142" s="114">
        <f>VLOOKUP(J142&amp;K142,Code!$I$2:$M$51,5,0)</f>
        <v>1.18875</v>
      </c>
      <c r="R142" s="262">
        <f t="shared" si="26"/>
        <v>451.72499999999877</v>
      </c>
      <c r="S142" s="333">
        <f t="shared" si="27"/>
        <v>0</v>
      </c>
      <c r="T142" s="264">
        <f>IFERROR(R142*'Unit Rates'!$D$17/100,"")</f>
        <v>135.51749999999964</v>
      </c>
      <c r="U142" s="260">
        <f t="shared" si="28"/>
        <v>0</v>
      </c>
      <c r="V142" s="284"/>
      <c r="W142" s="280" t="s">
        <v>385</v>
      </c>
      <c r="X142" s="281" t="s">
        <v>371</v>
      </c>
      <c r="Y142" s="281"/>
      <c r="Z142" s="280"/>
      <c r="AA142" s="281"/>
      <c r="AB142" s="281"/>
      <c r="AC142" s="282"/>
      <c r="AD142" s="281"/>
      <c r="AE142" s="281"/>
      <c r="AF142" s="281"/>
      <c r="AG142" s="280"/>
      <c r="AH142" s="282"/>
      <c r="AI142" s="280"/>
      <c r="AJ142" s="282"/>
      <c r="AK142" s="124"/>
      <c r="AL142" s="125"/>
      <c r="AM142" s="126"/>
      <c r="AN142" s="127"/>
      <c r="AO142" s="127"/>
      <c r="AP142" s="127"/>
      <c r="AQ142" s="115" t="str">
        <f t="shared" si="32"/>
        <v/>
      </c>
      <c r="AR142" s="115">
        <f t="shared" si="36"/>
        <v>114</v>
      </c>
      <c r="AS142" s="115" t="str">
        <f t="shared" si="29"/>
        <v/>
      </c>
      <c r="AT142" s="116" t="str">
        <f ca="1">IF(AS142="","",MIN(OFFSET(C142,0,0):OFFSET(C142,AS142-1,0)))</f>
        <v/>
      </c>
      <c r="AU142" s="116" t="str">
        <f ca="1">IF(AS142="","",MIN(OFFSET(D142,0,0):OFFSET(D142,AS142-1,0)))</f>
        <v/>
      </c>
      <c r="AV142" s="116" t="str">
        <f ca="1">IF(AS142="","",MAX(OFFSET(C142,0,0):OFFSET(C142,AS142-1,0)))</f>
        <v/>
      </c>
      <c r="AW142" s="116" t="str">
        <f ca="1">IF(AS142="","",MAX(OFFSET(D142,0,0):OFFSET(D142,AS142-1,0)))</f>
        <v/>
      </c>
      <c r="AX142" s="116">
        <f t="shared" ca="1" si="33"/>
        <v>0</v>
      </c>
      <c r="AY142" s="117">
        <f t="shared" ca="1" si="34"/>
        <v>0</v>
      </c>
      <c r="AZ142" s="233" t="str">
        <f>IFERROR(IF(#REF!="",R142*'Unit Rates'!$D$17/100,#REF!),"")</f>
        <v/>
      </c>
    </row>
    <row r="143" spans="1:52" ht="15.6" x14ac:dyDescent="0.3">
      <c r="A143" s="327"/>
      <c r="B143" s="329"/>
      <c r="C143" s="328">
        <v>24.64</v>
      </c>
      <c r="D143" s="330">
        <v>25.06</v>
      </c>
      <c r="E143" s="110">
        <f t="shared" si="30"/>
        <v>419.99999999999818</v>
      </c>
      <c r="F143" s="121"/>
      <c r="G143" s="121"/>
      <c r="H143" s="122">
        <f t="shared" si="31"/>
        <v>0</v>
      </c>
      <c r="I143" s="123" t="s">
        <v>58</v>
      </c>
      <c r="J143" s="111" t="s">
        <v>92</v>
      </c>
      <c r="K143" s="112" t="s">
        <v>103</v>
      </c>
      <c r="L143" s="113" t="str">
        <f>VLOOKUP('Damage Pickup'!$J143&amp;'Damage Pickup'!$K143,Code!$I$2:$M$51,4,0)</f>
        <v>Drain Silt/Debris Removal - Minor</v>
      </c>
      <c r="M143" s="331" t="s">
        <v>891</v>
      </c>
      <c r="N143" s="332">
        <v>65</v>
      </c>
      <c r="O143" s="286" t="s">
        <v>643</v>
      </c>
      <c r="P143" s="109"/>
      <c r="Q143" s="114">
        <f>VLOOKUP(J143&amp;K143,Code!$I$2:$M$51,5,0)</f>
        <v>2.2200000000000002</v>
      </c>
      <c r="R143" s="262">
        <f t="shared" si="26"/>
        <v>932.399999999996</v>
      </c>
      <c r="S143" s="333">
        <f t="shared" si="27"/>
        <v>0</v>
      </c>
      <c r="T143" s="264">
        <f>IFERROR(R143*'Unit Rates'!$D$17/100,"")</f>
        <v>279.71999999999878</v>
      </c>
      <c r="U143" s="260">
        <f t="shared" si="28"/>
        <v>0</v>
      </c>
      <c r="V143" s="284"/>
      <c r="W143" s="280" t="s">
        <v>385</v>
      </c>
      <c r="X143" s="281" t="s">
        <v>371</v>
      </c>
      <c r="Y143" s="281"/>
      <c r="Z143" s="280"/>
      <c r="AA143" s="281"/>
      <c r="AB143" s="281"/>
      <c r="AC143" s="282"/>
      <c r="AD143" s="281"/>
      <c r="AE143" s="281"/>
      <c r="AF143" s="281"/>
      <c r="AG143" s="280"/>
      <c r="AH143" s="282"/>
      <c r="AI143" s="280"/>
      <c r="AJ143" s="282"/>
      <c r="AK143" s="124"/>
      <c r="AL143" s="125"/>
      <c r="AM143" s="126"/>
      <c r="AN143" s="127"/>
      <c r="AO143" s="127"/>
      <c r="AP143" s="127"/>
      <c r="AQ143" s="115" t="str">
        <f t="shared" si="32"/>
        <v/>
      </c>
      <c r="AR143" s="115">
        <f t="shared" si="36"/>
        <v>114</v>
      </c>
      <c r="AS143" s="115" t="str">
        <f t="shared" si="29"/>
        <v/>
      </c>
      <c r="AT143" s="116" t="str">
        <f ca="1">IF(AS143="","",MIN(OFFSET(C143,0,0):OFFSET(C143,AS143-1,0)))</f>
        <v/>
      </c>
      <c r="AU143" s="116" t="str">
        <f ca="1">IF(AS143="","",MIN(OFFSET(D143,0,0):OFFSET(D143,AS143-1,0)))</f>
        <v/>
      </c>
      <c r="AV143" s="116" t="str">
        <f ca="1">IF(AS143="","",MAX(OFFSET(C143,0,0):OFFSET(C143,AS143-1,0)))</f>
        <v/>
      </c>
      <c r="AW143" s="116" t="str">
        <f ca="1">IF(AS143="","",MAX(OFFSET(D143,0,0):OFFSET(D143,AS143-1,0)))</f>
        <v/>
      </c>
      <c r="AX143" s="116">
        <f t="shared" ca="1" si="33"/>
        <v>0</v>
      </c>
      <c r="AY143" s="117">
        <f t="shared" ca="1" si="34"/>
        <v>0</v>
      </c>
      <c r="AZ143" s="233" t="str">
        <f>IFERROR(IF(#REF!="",R143*'Unit Rates'!$D$17/100,#REF!),"")</f>
        <v/>
      </c>
    </row>
    <row r="144" spans="1:52" ht="15.6" x14ac:dyDescent="0.3">
      <c r="A144" s="327"/>
      <c r="B144" s="329"/>
      <c r="C144" s="328">
        <v>25.06</v>
      </c>
      <c r="D144" s="330">
        <v>25.24</v>
      </c>
      <c r="E144" s="110">
        <f t="shared" si="30"/>
        <v>179.99999999999972</v>
      </c>
      <c r="F144" s="121"/>
      <c r="G144" s="121"/>
      <c r="H144" s="122">
        <f t="shared" si="31"/>
        <v>0</v>
      </c>
      <c r="I144" s="123" t="s">
        <v>58</v>
      </c>
      <c r="J144" s="111" t="s">
        <v>92</v>
      </c>
      <c r="K144" s="112" t="s">
        <v>103</v>
      </c>
      <c r="L144" s="113" t="str">
        <f>VLOOKUP('Damage Pickup'!$J144&amp;'Damage Pickup'!$K144,Code!$I$2:$M$51,4,0)</f>
        <v>Drain Silt/Debris Removal - Minor</v>
      </c>
      <c r="M144" s="331" t="s">
        <v>892</v>
      </c>
      <c r="N144" s="332">
        <v>66</v>
      </c>
      <c r="O144" s="286" t="s">
        <v>985</v>
      </c>
      <c r="P144" s="109"/>
      <c r="Q144" s="114">
        <f>VLOOKUP(J144&amp;K144,Code!$I$2:$M$51,5,0)</f>
        <v>2.2200000000000002</v>
      </c>
      <c r="R144" s="262">
        <f t="shared" si="26"/>
        <v>399.5999999999994</v>
      </c>
      <c r="S144" s="333">
        <f t="shared" si="27"/>
        <v>0</v>
      </c>
      <c r="T144" s="264">
        <f>IFERROR(R144*'Unit Rates'!$D$17/100,"")</f>
        <v>119.87999999999982</v>
      </c>
      <c r="U144" s="260">
        <f t="shared" si="28"/>
        <v>0</v>
      </c>
      <c r="V144" s="284"/>
      <c r="W144" s="280" t="s">
        <v>385</v>
      </c>
      <c r="X144" s="281" t="s">
        <v>371</v>
      </c>
      <c r="Y144" s="281"/>
      <c r="Z144" s="280"/>
      <c r="AA144" s="281"/>
      <c r="AB144" s="281"/>
      <c r="AC144" s="282"/>
      <c r="AD144" s="281"/>
      <c r="AE144" s="281"/>
      <c r="AF144" s="281"/>
      <c r="AG144" s="280"/>
      <c r="AH144" s="282"/>
      <c r="AI144" s="280"/>
      <c r="AJ144" s="282"/>
      <c r="AK144" s="124"/>
      <c r="AL144" s="125"/>
      <c r="AM144" s="126"/>
      <c r="AN144" s="127"/>
      <c r="AO144" s="127"/>
      <c r="AP144" s="127"/>
      <c r="AQ144" s="115" t="str">
        <f t="shared" si="32"/>
        <v/>
      </c>
      <c r="AR144" s="115">
        <f t="shared" si="36"/>
        <v>114</v>
      </c>
      <c r="AS144" s="115" t="str">
        <f t="shared" si="29"/>
        <v/>
      </c>
      <c r="AT144" s="116" t="str">
        <f ca="1">IF(AS144="","",MIN(OFFSET(C144,0,0):OFFSET(C144,AS144-1,0)))</f>
        <v/>
      </c>
      <c r="AU144" s="116" t="str">
        <f ca="1">IF(AS144="","",MIN(OFFSET(D144,0,0):OFFSET(D144,AS144-1,0)))</f>
        <v/>
      </c>
      <c r="AV144" s="116" t="str">
        <f ca="1">IF(AS144="","",MAX(OFFSET(C144,0,0):OFFSET(C144,AS144-1,0)))</f>
        <v/>
      </c>
      <c r="AW144" s="116" t="str">
        <f ca="1">IF(AS144="","",MAX(OFFSET(D144,0,0):OFFSET(D144,AS144-1,0)))</f>
        <v/>
      </c>
      <c r="AX144" s="116">
        <f t="shared" ca="1" si="33"/>
        <v>0</v>
      </c>
      <c r="AY144" s="117">
        <f t="shared" ca="1" si="34"/>
        <v>0</v>
      </c>
      <c r="AZ144" s="233" t="str">
        <f>IFERROR(IF(#REF!="",R144*'Unit Rates'!$D$17/100,#REF!),"")</f>
        <v/>
      </c>
    </row>
    <row r="145" spans="1:52" ht="15.6" x14ac:dyDescent="0.3">
      <c r="A145" s="327"/>
      <c r="B145" s="329"/>
      <c r="C145" s="328">
        <v>26.31</v>
      </c>
      <c r="D145" s="330">
        <v>26.93</v>
      </c>
      <c r="E145" s="110">
        <f t="shared" si="30"/>
        <v>620.00000000000102</v>
      </c>
      <c r="F145" s="121"/>
      <c r="G145" s="121"/>
      <c r="H145" s="122">
        <f t="shared" si="31"/>
        <v>0</v>
      </c>
      <c r="I145" s="123" t="s">
        <v>459</v>
      </c>
      <c r="J145" s="111" t="s">
        <v>93</v>
      </c>
      <c r="K145" s="112" t="s">
        <v>103</v>
      </c>
      <c r="L145" s="113" t="str">
        <f>VLOOKUP('Damage Pickup'!$J145&amp;'Damage Pickup'!$K145,Code!$I$2:$M$51,4,0)</f>
        <v>Drain Reshape</v>
      </c>
      <c r="M145" s="331" t="s">
        <v>644</v>
      </c>
      <c r="N145" s="332" t="s">
        <v>893</v>
      </c>
      <c r="O145" s="286" t="s">
        <v>985</v>
      </c>
      <c r="P145" s="109"/>
      <c r="Q145" s="114">
        <f>VLOOKUP(J145&amp;K145,Code!$I$2:$M$51,5,0)</f>
        <v>1.18875</v>
      </c>
      <c r="R145" s="262">
        <f t="shared" si="26"/>
        <v>737.02500000000123</v>
      </c>
      <c r="S145" s="333">
        <f t="shared" si="27"/>
        <v>0</v>
      </c>
      <c r="T145" s="264">
        <f>IFERROR(R145*'Unit Rates'!$D$17/100,"")</f>
        <v>221.10750000000036</v>
      </c>
      <c r="U145" s="260">
        <f t="shared" si="28"/>
        <v>0</v>
      </c>
      <c r="V145" s="284"/>
      <c r="W145" s="280" t="s">
        <v>385</v>
      </c>
      <c r="X145" s="281" t="s">
        <v>371</v>
      </c>
      <c r="Y145" s="281"/>
      <c r="Z145" s="280"/>
      <c r="AA145" s="281"/>
      <c r="AB145" s="281"/>
      <c r="AC145" s="282"/>
      <c r="AD145" s="281"/>
      <c r="AE145" s="281"/>
      <c r="AF145" s="281"/>
      <c r="AG145" s="280"/>
      <c r="AH145" s="282"/>
      <c r="AI145" s="280"/>
      <c r="AJ145" s="282"/>
      <c r="AK145" s="124"/>
      <c r="AL145" s="125"/>
      <c r="AM145" s="126"/>
      <c r="AN145" s="127"/>
      <c r="AO145" s="127"/>
      <c r="AP145" s="127"/>
      <c r="AQ145" s="115" t="str">
        <f t="shared" si="32"/>
        <v/>
      </c>
      <c r="AR145" s="115">
        <f t="shared" si="36"/>
        <v>114</v>
      </c>
      <c r="AS145" s="115" t="str">
        <f t="shared" si="29"/>
        <v/>
      </c>
      <c r="AT145" s="116" t="str">
        <f ca="1">IF(AS145="","",MIN(OFFSET(C145,0,0):OFFSET(C145,AS145-1,0)))</f>
        <v/>
      </c>
      <c r="AU145" s="116" t="str">
        <f ca="1">IF(AS145="","",MIN(OFFSET(D145,0,0):OFFSET(D145,AS145-1,0)))</f>
        <v/>
      </c>
      <c r="AV145" s="116" t="str">
        <f ca="1">IF(AS145="","",MAX(OFFSET(C145,0,0):OFFSET(C145,AS145-1,0)))</f>
        <v/>
      </c>
      <c r="AW145" s="116" t="str">
        <f ca="1">IF(AS145="","",MAX(OFFSET(D145,0,0):OFFSET(D145,AS145-1,0)))</f>
        <v/>
      </c>
      <c r="AX145" s="116">
        <f t="shared" ca="1" si="33"/>
        <v>0</v>
      </c>
      <c r="AY145" s="117">
        <f t="shared" ca="1" si="34"/>
        <v>0</v>
      </c>
      <c r="AZ145" s="233" t="str">
        <f>IFERROR(IF(#REF!="",R145*'Unit Rates'!$D$17/100,#REF!),"")</f>
        <v/>
      </c>
    </row>
    <row r="146" spans="1:52" ht="15.6" x14ac:dyDescent="0.3">
      <c r="A146" s="327"/>
      <c r="B146" s="329"/>
      <c r="C146" s="328">
        <v>28.26</v>
      </c>
      <c r="D146" s="330">
        <v>28.37</v>
      </c>
      <c r="E146" s="110">
        <f t="shared" si="30"/>
        <v>109.99999999999943</v>
      </c>
      <c r="F146" s="121"/>
      <c r="G146" s="121"/>
      <c r="H146" s="122">
        <f t="shared" si="31"/>
        <v>0</v>
      </c>
      <c r="I146" s="123" t="s">
        <v>459</v>
      </c>
      <c r="J146" s="111" t="s">
        <v>93</v>
      </c>
      <c r="K146" s="112" t="s">
        <v>103</v>
      </c>
      <c r="L146" s="113" t="str">
        <f>VLOOKUP('Damage Pickup'!$J146&amp;'Damage Pickup'!$K146,Code!$I$2:$M$51,4,0)</f>
        <v>Drain Reshape</v>
      </c>
      <c r="M146" s="331" t="s">
        <v>645</v>
      </c>
      <c r="N146" s="332">
        <v>71</v>
      </c>
      <c r="O146" s="286" t="s">
        <v>643</v>
      </c>
      <c r="P146" s="109"/>
      <c r="Q146" s="114">
        <f>VLOOKUP(J146&amp;K146,Code!$I$2:$M$51,5,0)</f>
        <v>1.18875</v>
      </c>
      <c r="R146" s="262">
        <f t="shared" si="26"/>
        <v>130.76249999999933</v>
      </c>
      <c r="S146" s="333">
        <f t="shared" si="27"/>
        <v>0</v>
      </c>
      <c r="T146" s="264">
        <f>IFERROR(R146*'Unit Rates'!$D$17/100,"")</f>
        <v>39.228749999999799</v>
      </c>
      <c r="U146" s="260">
        <f t="shared" si="28"/>
        <v>0</v>
      </c>
      <c r="V146" s="284"/>
      <c r="W146" s="280" t="s">
        <v>385</v>
      </c>
      <c r="X146" s="281" t="s">
        <v>371</v>
      </c>
      <c r="Y146" s="281"/>
      <c r="Z146" s="280"/>
      <c r="AA146" s="281"/>
      <c r="AB146" s="281"/>
      <c r="AC146" s="282"/>
      <c r="AD146" s="281"/>
      <c r="AE146" s="281"/>
      <c r="AF146" s="281"/>
      <c r="AG146" s="280"/>
      <c r="AH146" s="282"/>
      <c r="AI146" s="280"/>
      <c r="AJ146" s="282"/>
      <c r="AK146" s="124"/>
      <c r="AL146" s="125"/>
      <c r="AM146" s="126"/>
      <c r="AN146" s="127"/>
      <c r="AO146" s="127"/>
      <c r="AP146" s="127"/>
      <c r="AQ146" s="115" t="str">
        <f t="shared" si="32"/>
        <v/>
      </c>
      <c r="AR146" s="115">
        <f t="shared" si="36"/>
        <v>114</v>
      </c>
      <c r="AS146" s="115" t="str">
        <f t="shared" si="29"/>
        <v/>
      </c>
      <c r="AT146" s="116" t="str">
        <f ca="1">IF(AS146="","",MIN(OFFSET(C146,0,0):OFFSET(C146,AS146-1,0)))</f>
        <v/>
      </c>
      <c r="AU146" s="116" t="str">
        <f ca="1">IF(AS146="","",MIN(OFFSET(D146,0,0):OFFSET(D146,AS146-1,0)))</f>
        <v/>
      </c>
      <c r="AV146" s="116" t="str">
        <f ca="1">IF(AS146="","",MAX(OFFSET(C146,0,0):OFFSET(C146,AS146-1,0)))</f>
        <v/>
      </c>
      <c r="AW146" s="116" t="str">
        <f ca="1">IF(AS146="","",MAX(OFFSET(D146,0,0):OFFSET(D146,AS146-1,0)))</f>
        <v/>
      </c>
      <c r="AX146" s="116">
        <f t="shared" ca="1" si="33"/>
        <v>0</v>
      </c>
      <c r="AY146" s="117">
        <f t="shared" ca="1" si="34"/>
        <v>0</v>
      </c>
      <c r="AZ146" s="233" t="str">
        <f>IFERROR(IF(#REF!="",R146*'Unit Rates'!$D$17/100,#REF!),"")</f>
        <v/>
      </c>
    </row>
    <row r="147" spans="1:52" ht="15.6" x14ac:dyDescent="0.3">
      <c r="A147" s="327"/>
      <c r="B147" s="329"/>
      <c r="C147" s="328">
        <v>28.6</v>
      </c>
      <c r="D147" s="330">
        <v>28.64</v>
      </c>
      <c r="E147" s="110">
        <f t="shared" si="30"/>
        <v>39.999999999999147</v>
      </c>
      <c r="F147" s="121"/>
      <c r="G147" s="121"/>
      <c r="H147" s="122">
        <f t="shared" si="31"/>
        <v>0</v>
      </c>
      <c r="I147" s="123" t="s">
        <v>459</v>
      </c>
      <c r="J147" s="111" t="s">
        <v>93</v>
      </c>
      <c r="K147" s="112" t="s">
        <v>103</v>
      </c>
      <c r="L147" s="113" t="str">
        <f>VLOOKUP('Damage Pickup'!$J147&amp;'Damage Pickup'!$K147,Code!$I$2:$M$51,4,0)</f>
        <v>Drain Reshape</v>
      </c>
      <c r="M147" s="331" t="s">
        <v>646</v>
      </c>
      <c r="N147" s="332">
        <v>72</v>
      </c>
      <c r="O147" s="286" t="s">
        <v>964</v>
      </c>
      <c r="P147" s="109"/>
      <c r="Q147" s="114">
        <f>VLOOKUP(J147&amp;K147,Code!$I$2:$M$51,5,0)</f>
        <v>1.18875</v>
      </c>
      <c r="R147" s="262">
        <f t="shared" si="26"/>
        <v>47.549999999998988</v>
      </c>
      <c r="S147" s="333">
        <f t="shared" si="27"/>
        <v>0</v>
      </c>
      <c r="T147" s="264">
        <f>IFERROR(R147*'Unit Rates'!$D$17/100,"")</f>
        <v>14.264999999999695</v>
      </c>
      <c r="U147" s="260">
        <f t="shared" si="28"/>
        <v>0</v>
      </c>
      <c r="V147" s="284"/>
      <c r="W147" s="280" t="s">
        <v>385</v>
      </c>
      <c r="X147" s="281" t="s">
        <v>371</v>
      </c>
      <c r="Y147" s="281"/>
      <c r="Z147" s="280"/>
      <c r="AA147" s="281"/>
      <c r="AB147" s="281"/>
      <c r="AC147" s="282"/>
      <c r="AD147" s="281"/>
      <c r="AE147" s="281"/>
      <c r="AF147" s="281"/>
      <c r="AG147" s="280"/>
      <c r="AH147" s="282"/>
      <c r="AI147" s="280"/>
      <c r="AJ147" s="282"/>
      <c r="AK147" s="124"/>
      <c r="AL147" s="125"/>
      <c r="AM147" s="126"/>
      <c r="AN147" s="127"/>
      <c r="AO147" s="127"/>
      <c r="AP147" s="127"/>
      <c r="AQ147" s="115" t="str">
        <f t="shared" si="32"/>
        <v/>
      </c>
      <c r="AR147" s="115">
        <f t="shared" si="36"/>
        <v>114</v>
      </c>
      <c r="AS147" s="115" t="str">
        <f t="shared" si="29"/>
        <v/>
      </c>
      <c r="AT147" s="116" t="str">
        <f ca="1">IF(AS147="","",MIN(OFFSET(C147,0,0):OFFSET(C147,AS147-1,0)))</f>
        <v/>
      </c>
      <c r="AU147" s="116" t="str">
        <f ca="1">IF(AS147="","",MIN(OFFSET(D147,0,0):OFFSET(D147,AS147-1,0)))</f>
        <v/>
      </c>
      <c r="AV147" s="116" t="str">
        <f ca="1">IF(AS147="","",MAX(OFFSET(C147,0,0):OFFSET(C147,AS147-1,0)))</f>
        <v/>
      </c>
      <c r="AW147" s="116" t="str">
        <f ca="1">IF(AS147="","",MAX(OFFSET(D147,0,0):OFFSET(D147,AS147-1,0)))</f>
        <v/>
      </c>
      <c r="AX147" s="116">
        <f t="shared" ca="1" si="33"/>
        <v>0</v>
      </c>
      <c r="AY147" s="117">
        <f t="shared" ca="1" si="34"/>
        <v>0</v>
      </c>
      <c r="AZ147" s="233" t="str">
        <f>IFERROR(IF(#REF!="",R147*'Unit Rates'!$D$17/100,#REF!),"")</f>
        <v/>
      </c>
    </row>
    <row r="148" spans="1:52" ht="15.6" x14ac:dyDescent="0.3">
      <c r="A148" s="327"/>
      <c r="B148" s="329"/>
      <c r="C148" s="328">
        <v>28.98</v>
      </c>
      <c r="D148" s="330">
        <v>29.67</v>
      </c>
      <c r="E148" s="110">
        <f t="shared" si="30"/>
        <v>690.00000000000125</v>
      </c>
      <c r="F148" s="121"/>
      <c r="G148" s="121"/>
      <c r="H148" s="122">
        <f t="shared" si="31"/>
        <v>0</v>
      </c>
      <c r="I148" s="123" t="s">
        <v>459</v>
      </c>
      <c r="J148" s="111" t="s">
        <v>93</v>
      </c>
      <c r="K148" s="112" t="s">
        <v>103</v>
      </c>
      <c r="L148" s="113" t="str">
        <f>VLOOKUP('Damage Pickup'!$J148&amp;'Damage Pickup'!$K148,Code!$I$2:$M$51,4,0)</f>
        <v>Drain Reshape</v>
      </c>
      <c r="M148" s="331" t="s">
        <v>647</v>
      </c>
      <c r="N148" s="332" t="s">
        <v>894</v>
      </c>
      <c r="O148" s="286" t="s">
        <v>643</v>
      </c>
      <c r="P148" s="109"/>
      <c r="Q148" s="114">
        <f>VLOOKUP(J148&amp;K148,Code!$I$2:$M$51,5,0)</f>
        <v>1.18875</v>
      </c>
      <c r="R148" s="262">
        <f t="shared" si="26"/>
        <v>820.23750000000143</v>
      </c>
      <c r="S148" s="333">
        <f t="shared" si="27"/>
        <v>0</v>
      </c>
      <c r="T148" s="264">
        <f>IFERROR(R148*'Unit Rates'!$D$17/100,"")</f>
        <v>246.07125000000045</v>
      </c>
      <c r="U148" s="260">
        <f t="shared" si="28"/>
        <v>0</v>
      </c>
      <c r="V148" s="284"/>
      <c r="W148" s="280" t="s">
        <v>385</v>
      </c>
      <c r="X148" s="281" t="s">
        <v>371</v>
      </c>
      <c r="Y148" s="281"/>
      <c r="Z148" s="280"/>
      <c r="AA148" s="281"/>
      <c r="AB148" s="281"/>
      <c r="AC148" s="282"/>
      <c r="AD148" s="281"/>
      <c r="AE148" s="281"/>
      <c r="AF148" s="281"/>
      <c r="AG148" s="280"/>
      <c r="AH148" s="282"/>
      <c r="AI148" s="280"/>
      <c r="AJ148" s="282"/>
      <c r="AK148" s="124"/>
      <c r="AL148" s="125"/>
      <c r="AM148" s="126"/>
      <c r="AN148" s="127"/>
      <c r="AO148" s="127"/>
      <c r="AP148" s="127"/>
      <c r="AQ148" s="115" t="str">
        <f t="shared" si="32"/>
        <v/>
      </c>
      <c r="AR148" s="115">
        <f t="shared" si="36"/>
        <v>114</v>
      </c>
      <c r="AS148" s="115" t="str">
        <f t="shared" si="29"/>
        <v/>
      </c>
      <c r="AT148" s="116" t="str">
        <f ca="1">IF(AS148="","",MIN(OFFSET(C148,0,0):OFFSET(C148,AS148-1,0)))</f>
        <v/>
      </c>
      <c r="AU148" s="116" t="str">
        <f ca="1">IF(AS148="","",MIN(OFFSET(D148,0,0):OFFSET(D148,AS148-1,0)))</f>
        <v/>
      </c>
      <c r="AV148" s="116" t="str">
        <f ca="1">IF(AS148="","",MAX(OFFSET(C148,0,0):OFFSET(C148,AS148-1,0)))</f>
        <v/>
      </c>
      <c r="AW148" s="116" t="str">
        <f ca="1">IF(AS148="","",MAX(OFFSET(D148,0,0):OFFSET(D148,AS148-1,0)))</f>
        <v/>
      </c>
      <c r="AX148" s="116">
        <f t="shared" ca="1" si="33"/>
        <v>0</v>
      </c>
      <c r="AY148" s="117">
        <f t="shared" ca="1" si="34"/>
        <v>0</v>
      </c>
      <c r="AZ148" s="233" t="str">
        <f>IFERROR(IF(#REF!="",R148*'Unit Rates'!$D$17/100,#REF!),"")</f>
        <v/>
      </c>
    </row>
    <row r="149" spans="1:52" ht="15.6" x14ac:dyDescent="0.3">
      <c r="A149" s="327"/>
      <c r="B149" s="329"/>
      <c r="C149" s="328">
        <v>29.67</v>
      </c>
      <c r="D149" s="330">
        <v>30.2</v>
      </c>
      <c r="E149" s="110">
        <f t="shared" si="30"/>
        <v>529.99999999999761</v>
      </c>
      <c r="F149" s="121"/>
      <c r="G149" s="121"/>
      <c r="H149" s="122">
        <f t="shared" si="31"/>
        <v>0</v>
      </c>
      <c r="I149" s="123" t="s">
        <v>57</v>
      </c>
      <c r="J149" s="111" t="s">
        <v>93</v>
      </c>
      <c r="K149" s="112" t="s">
        <v>103</v>
      </c>
      <c r="L149" s="113" t="str">
        <f>VLOOKUP('Damage Pickup'!$J149&amp;'Damage Pickup'!$K149,Code!$I$2:$M$51,4,0)</f>
        <v>Drain Reshape</v>
      </c>
      <c r="M149" s="331" t="s">
        <v>648</v>
      </c>
      <c r="N149" s="332" t="s">
        <v>895</v>
      </c>
      <c r="O149" s="286"/>
      <c r="P149" s="109"/>
      <c r="Q149" s="114">
        <f>VLOOKUP(J149&amp;K149,Code!$I$2:$M$51,5,0)</f>
        <v>1.18875</v>
      </c>
      <c r="R149" s="262">
        <f t="shared" si="26"/>
        <v>630.03749999999718</v>
      </c>
      <c r="S149" s="333">
        <f t="shared" si="27"/>
        <v>0</v>
      </c>
      <c r="T149" s="264">
        <f>IFERROR(R149*'Unit Rates'!$D$17/100,"")</f>
        <v>189.01124999999917</v>
      </c>
      <c r="U149" s="260">
        <f t="shared" si="28"/>
        <v>0</v>
      </c>
      <c r="V149" s="284"/>
      <c r="W149" s="280" t="s">
        <v>385</v>
      </c>
      <c r="X149" s="281" t="s">
        <v>371</v>
      </c>
      <c r="Y149" s="281"/>
      <c r="Z149" s="280"/>
      <c r="AA149" s="281"/>
      <c r="AB149" s="281"/>
      <c r="AC149" s="282"/>
      <c r="AD149" s="281"/>
      <c r="AE149" s="281"/>
      <c r="AF149" s="281"/>
      <c r="AG149" s="280"/>
      <c r="AH149" s="282"/>
      <c r="AI149" s="280"/>
      <c r="AJ149" s="282"/>
      <c r="AK149" s="124"/>
      <c r="AL149" s="125"/>
      <c r="AM149" s="126"/>
      <c r="AN149" s="127"/>
      <c r="AO149" s="127"/>
      <c r="AP149" s="127"/>
      <c r="AQ149" s="115" t="str">
        <f t="shared" si="32"/>
        <v/>
      </c>
      <c r="AR149" s="115">
        <f t="shared" si="36"/>
        <v>114</v>
      </c>
      <c r="AS149" s="115" t="str">
        <f t="shared" si="29"/>
        <v/>
      </c>
      <c r="AT149" s="116" t="str">
        <f ca="1">IF(AS149="","",MIN(OFFSET(C149,0,0):OFFSET(C149,AS149-1,0)))</f>
        <v/>
      </c>
      <c r="AU149" s="116" t="str">
        <f ca="1">IF(AS149="","",MIN(OFFSET(D149,0,0):OFFSET(D149,AS149-1,0)))</f>
        <v/>
      </c>
      <c r="AV149" s="116" t="str">
        <f ca="1">IF(AS149="","",MAX(OFFSET(C149,0,0):OFFSET(C149,AS149-1,0)))</f>
        <v/>
      </c>
      <c r="AW149" s="116" t="str">
        <f ca="1">IF(AS149="","",MAX(OFFSET(D149,0,0):OFFSET(D149,AS149-1,0)))</f>
        <v/>
      </c>
      <c r="AX149" s="116">
        <f t="shared" ca="1" si="33"/>
        <v>0</v>
      </c>
      <c r="AY149" s="117">
        <f t="shared" ca="1" si="34"/>
        <v>0</v>
      </c>
      <c r="AZ149" s="233" t="str">
        <f>IFERROR(IF(#REF!="",R149*'Unit Rates'!$D$17/100,#REF!),"")</f>
        <v/>
      </c>
    </row>
    <row r="150" spans="1:52" ht="15.6" x14ac:dyDescent="0.3">
      <c r="A150" s="327"/>
      <c r="B150" s="329"/>
      <c r="C150" s="328">
        <v>33.51</v>
      </c>
      <c r="D150" s="330">
        <v>35.130000000000003</v>
      </c>
      <c r="E150" s="110">
        <f t="shared" si="30"/>
        <v>1620.0000000000045</v>
      </c>
      <c r="F150" s="121"/>
      <c r="G150" s="121"/>
      <c r="H150" s="122">
        <f t="shared" si="31"/>
        <v>0</v>
      </c>
      <c r="I150" s="123" t="s">
        <v>459</v>
      </c>
      <c r="J150" s="111" t="s">
        <v>93</v>
      </c>
      <c r="K150" s="112" t="s">
        <v>103</v>
      </c>
      <c r="L150" s="113" t="str">
        <f>VLOOKUP('Damage Pickup'!$J150&amp;'Damage Pickup'!$K150,Code!$I$2:$M$51,4,0)</f>
        <v>Drain Reshape</v>
      </c>
      <c r="M150" s="331" t="s">
        <v>649</v>
      </c>
      <c r="N150" s="332" t="s">
        <v>896</v>
      </c>
      <c r="O150" s="286" t="s">
        <v>986</v>
      </c>
      <c r="P150" s="109"/>
      <c r="Q150" s="114">
        <f>VLOOKUP(J150&amp;K150,Code!$I$2:$M$51,5,0)</f>
        <v>1.18875</v>
      </c>
      <c r="R150" s="262">
        <f t="shared" si="26"/>
        <v>1925.7750000000053</v>
      </c>
      <c r="S150" s="333">
        <f t="shared" si="27"/>
        <v>0</v>
      </c>
      <c r="T150" s="264">
        <f>IFERROR(R150*'Unit Rates'!$D$17/100,"")</f>
        <v>577.73250000000155</v>
      </c>
      <c r="U150" s="260">
        <f t="shared" si="28"/>
        <v>0</v>
      </c>
      <c r="V150" s="284"/>
      <c r="W150" s="280" t="s">
        <v>385</v>
      </c>
      <c r="X150" s="281" t="s">
        <v>371</v>
      </c>
      <c r="Y150" s="281"/>
      <c r="Z150" s="280"/>
      <c r="AA150" s="281"/>
      <c r="AB150" s="281"/>
      <c r="AC150" s="282"/>
      <c r="AD150" s="281"/>
      <c r="AE150" s="281"/>
      <c r="AF150" s="281"/>
      <c r="AG150" s="280"/>
      <c r="AH150" s="282"/>
      <c r="AI150" s="280"/>
      <c r="AJ150" s="282"/>
      <c r="AK150" s="124"/>
      <c r="AL150" s="125"/>
      <c r="AM150" s="126"/>
      <c r="AN150" s="127"/>
      <c r="AO150" s="127"/>
      <c r="AP150" s="127"/>
      <c r="AQ150" s="115" t="str">
        <f t="shared" si="32"/>
        <v/>
      </c>
      <c r="AR150" s="115">
        <f t="shared" si="36"/>
        <v>114</v>
      </c>
      <c r="AS150" s="115" t="str">
        <f t="shared" si="29"/>
        <v/>
      </c>
      <c r="AT150" s="116" t="str">
        <f ca="1">IF(AS150="","",MIN(OFFSET(C150,0,0):OFFSET(C150,AS150-1,0)))</f>
        <v/>
      </c>
      <c r="AU150" s="116" t="str">
        <f ca="1">IF(AS150="","",MIN(OFFSET(D150,0,0):OFFSET(D150,AS150-1,0)))</f>
        <v/>
      </c>
      <c r="AV150" s="116" t="str">
        <f ca="1">IF(AS150="","",MAX(OFFSET(C150,0,0):OFFSET(C150,AS150-1,0)))</f>
        <v/>
      </c>
      <c r="AW150" s="116" t="str">
        <f ca="1">IF(AS150="","",MAX(OFFSET(D150,0,0):OFFSET(D150,AS150-1,0)))</f>
        <v/>
      </c>
      <c r="AX150" s="116">
        <f t="shared" ca="1" si="33"/>
        <v>0</v>
      </c>
      <c r="AY150" s="117">
        <f t="shared" ca="1" si="34"/>
        <v>0</v>
      </c>
      <c r="AZ150" s="233" t="str">
        <f>IFERROR(IF(#REF!="",R150*'Unit Rates'!$D$17/100,#REF!),"")</f>
        <v/>
      </c>
    </row>
    <row r="151" spans="1:52" ht="15.6" x14ac:dyDescent="0.3">
      <c r="A151" s="327"/>
      <c r="B151" s="329"/>
      <c r="C151" s="328">
        <v>35.130000000000003</v>
      </c>
      <c r="D151" s="330">
        <v>36.96</v>
      </c>
      <c r="E151" s="110">
        <f t="shared" si="30"/>
        <v>1829.9999999999982</v>
      </c>
      <c r="F151" s="121"/>
      <c r="G151" s="121"/>
      <c r="H151" s="122">
        <f t="shared" si="31"/>
        <v>0</v>
      </c>
      <c r="I151" s="123" t="s">
        <v>59</v>
      </c>
      <c r="J151" s="111" t="s">
        <v>95</v>
      </c>
      <c r="K151" s="112" t="s">
        <v>103</v>
      </c>
      <c r="L151" s="113" t="str">
        <f>VLOOKUP('Damage Pickup'!$J151&amp;'Damage Pickup'!$K151,Code!$I$2:$M$51,4,0)</f>
        <v>Heavy Grade</v>
      </c>
      <c r="M151" s="331" t="s">
        <v>650</v>
      </c>
      <c r="N151" s="332" t="s">
        <v>897</v>
      </c>
      <c r="O151" s="286" t="s">
        <v>597</v>
      </c>
      <c r="P151" s="109"/>
      <c r="Q151" s="114">
        <f>VLOOKUP(J151&amp;K151,Code!$I$2:$M$51,5,0)</f>
        <v>19.755208333333329</v>
      </c>
      <c r="R151" s="262">
        <f t="shared" si="26"/>
        <v>36152.031249999956</v>
      </c>
      <c r="S151" s="333">
        <f t="shared" si="27"/>
        <v>0</v>
      </c>
      <c r="T151" s="264">
        <f>IFERROR(R151*'Unit Rates'!$D$17/100,"")</f>
        <v>10845.609374999985</v>
      </c>
      <c r="U151" s="260">
        <f t="shared" si="28"/>
        <v>0</v>
      </c>
      <c r="V151" s="284"/>
      <c r="W151" s="280" t="s">
        <v>385</v>
      </c>
      <c r="X151" s="281" t="s">
        <v>371</v>
      </c>
      <c r="Y151" s="281"/>
      <c r="Z151" s="280"/>
      <c r="AA151" s="281"/>
      <c r="AB151" s="281"/>
      <c r="AC151" s="282"/>
      <c r="AD151" s="281"/>
      <c r="AE151" s="281"/>
      <c r="AF151" s="281"/>
      <c r="AG151" s="280"/>
      <c r="AH151" s="282"/>
      <c r="AI151" s="280"/>
      <c r="AJ151" s="282"/>
      <c r="AK151" s="124"/>
      <c r="AL151" s="125"/>
      <c r="AM151" s="126"/>
      <c r="AN151" s="127"/>
      <c r="AO151" s="127"/>
      <c r="AP151" s="127"/>
      <c r="AQ151" s="115" t="str">
        <f t="shared" si="32"/>
        <v/>
      </c>
      <c r="AR151" s="115">
        <f t="shared" si="36"/>
        <v>114</v>
      </c>
      <c r="AS151" s="115" t="str">
        <f t="shared" si="29"/>
        <v/>
      </c>
      <c r="AT151" s="116" t="str">
        <f ca="1">IF(AS151="","",MIN(OFFSET(C151,0,0):OFFSET(C151,AS151-1,0)))</f>
        <v/>
      </c>
      <c r="AU151" s="116" t="str">
        <f ca="1">IF(AS151="","",MIN(OFFSET(D151,0,0):OFFSET(D151,AS151-1,0)))</f>
        <v/>
      </c>
      <c r="AV151" s="116" t="str">
        <f ca="1">IF(AS151="","",MAX(OFFSET(C151,0,0):OFFSET(C151,AS151-1,0)))</f>
        <v/>
      </c>
      <c r="AW151" s="116" t="str">
        <f ca="1">IF(AS151="","",MAX(OFFSET(D151,0,0):OFFSET(D151,AS151-1,0)))</f>
        <v/>
      </c>
      <c r="AX151" s="116">
        <f t="shared" ca="1" si="33"/>
        <v>0</v>
      </c>
      <c r="AY151" s="117">
        <f t="shared" ca="1" si="34"/>
        <v>0</v>
      </c>
      <c r="AZ151" s="233" t="str">
        <f>IFERROR(IF(#REF!="",R151*'Unit Rates'!$D$17/100,#REF!),"")</f>
        <v/>
      </c>
    </row>
    <row r="152" spans="1:52" ht="15.6" x14ac:dyDescent="0.3">
      <c r="A152" s="327"/>
      <c r="B152" s="329"/>
      <c r="C152" s="328">
        <v>37.1</v>
      </c>
      <c r="D152" s="330">
        <v>37.950000000000003</v>
      </c>
      <c r="E152" s="110">
        <f t="shared" si="30"/>
        <v>850.00000000000136</v>
      </c>
      <c r="F152" s="121"/>
      <c r="G152" s="121"/>
      <c r="H152" s="122">
        <f t="shared" si="31"/>
        <v>0</v>
      </c>
      <c r="I152" s="123" t="s">
        <v>59</v>
      </c>
      <c r="J152" s="111" t="s">
        <v>95</v>
      </c>
      <c r="K152" s="112" t="s">
        <v>103</v>
      </c>
      <c r="L152" s="113" t="str">
        <f>VLOOKUP('Damage Pickup'!$J152&amp;'Damage Pickup'!$K152,Code!$I$2:$M$51,4,0)</f>
        <v>Heavy Grade</v>
      </c>
      <c r="M152" s="331" t="s">
        <v>651</v>
      </c>
      <c r="N152" s="332" t="s">
        <v>898</v>
      </c>
      <c r="O152" s="286" t="s">
        <v>597</v>
      </c>
      <c r="P152" s="109"/>
      <c r="Q152" s="114">
        <f>VLOOKUP(J152&amp;K152,Code!$I$2:$M$51,5,0)</f>
        <v>19.755208333333329</v>
      </c>
      <c r="R152" s="262">
        <f t="shared" si="26"/>
        <v>16791.927083333358</v>
      </c>
      <c r="S152" s="333">
        <f t="shared" si="27"/>
        <v>0</v>
      </c>
      <c r="T152" s="264">
        <f>IFERROR(R152*'Unit Rates'!$D$17/100,"")</f>
        <v>5037.5781250000073</v>
      </c>
      <c r="U152" s="260">
        <f t="shared" si="28"/>
        <v>0</v>
      </c>
      <c r="V152" s="284"/>
      <c r="W152" s="280" t="s">
        <v>385</v>
      </c>
      <c r="X152" s="281" t="s">
        <v>371</v>
      </c>
      <c r="Y152" s="281"/>
      <c r="Z152" s="280"/>
      <c r="AA152" s="281"/>
      <c r="AB152" s="281"/>
      <c r="AC152" s="282"/>
      <c r="AD152" s="281"/>
      <c r="AE152" s="281"/>
      <c r="AF152" s="281"/>
      <c r="AG152" s="280"/>
      <c r="AH152" s="282"/>
      <c r="AI152" s="280"/>
      <c r="AJ152" s="282"/>
      <c r="AK152" s="124"/>
      <c r="AL152" s="125"/>
      <c r="AM152" s="126"/>
      <c r="AN152" s="127"/>
      <c r="AO152" s="127"/>
      <c r="AP152" s="127"/>
      <c r="AQ152" s="115" t="str">
        <f t="shared" si="32"/>
        <v/>
      </c>
      <c r="AR152" s="115">
        <f t="shared" si="36"/>
        <v>114</v>
      </c>
      <c r="AS152" s="115" t="str">
        <f t="shared" si="29"/>
        <v/>
      </c>
      <c r="AT152" s="116" t="str">
        <f ca="1">IF(AS152="","",MIN(OFFSET(C152,0,0):OFFSET(C152,AS152-1,0)))</f>
        <v/>
      </c>
      <c r="AU152" s="116" t="str">
        <f ca="1">IF(AS152="","",MIN(OFFSET(D152,0,0):OFFSET(D152,AS152-1,0)))</f>
        <v/>
      </c>
      <c r="AV152" s="116" t="str">
        <f ca="1">IF(AS152="","",MAX(OFFSET(C152,0,0):OFFSET(C152,AS152-1,0)))</f>
        <v/>
      </c>
      <c r="AW152" s="116" t="str">
        <f ca="1">IF(AS152="","",MAX(OFFSET(D152,0,0):OFFSET(D152,AS152-1,0)))</f>
        <v/>
      </c>
      <c r="AX152" s="116">
        <f t="shared" ca="1" si="33"/>
        <v>0</v>
      </c>
      <c r="AY152" s="117">
        <f t="shared" ca="1" si="34"/>
        <v>0</v>
      </c>
      <c r="AZ152" s="233" t="str">
        <f>IFERROR(IF(#REF!="",R152*'Unit Rates'!$D$17/100,#REF!),"")</f>
        <v/>
      </c>
    </row>
    <row r="153" spans="1:52" ht="15.6" x14ac:dyDescent="0.3">
      <c r="A153" s="327"/>
      <c r="B153" s="329"/>
      <c r="C153" s="328">
        <v>38.090000000000003</v>
      </c>
      <c r="D153" s="330">
        <v>39.049999999999997</v>
      </c>
      <c r="E153" s="110">
        <f t="shared" si="30"/>
        <v>959.99999999999375</v>
      </c>
      <c r="F153" s="121"/>
      <c r="G153" s="121"/>
      <c r="H153" s="122">
        <f t="shared" si="31"/>
        <v>0</v>
      </c>
      <c r="I153" s="123" t="s">
        <v>459</v>
      </c>
      <c r="J153" s="111" t="s">
        <v>93</v>
      </c>
      <c r="K153" s="112" t="s">
        <v>103</v>
      </c>
      <c r="L153" s="113" t="str">
        <f>VLOOKUP('Damage Pickup'!$J153&amp;'Damage Pickup'!$K153,Code!$I$2:$M$51,4,0)</f>
        <v>Drain Reshape</v>
      </c>
      <c r="M153" s="331" t="s">
        <v>652</v>
      </c>
      <c r="N153" s="332" t="s">
        <v>899</v>
      </c>
      <c r="O153" s="286" t="s">
        <v>653</v>
      </c>
      <c r="P153" s="109"/>
      <c r="Q153" s="114">
        <f>VLOOKUP(J153&amp;K153,Code!$I$2:$M$51,5,0)</f>
        <v>1.18875</v>
      </c>
      <c r="R153" s="262">
        <f t="shared" si="26"/>
        <v>1141.1999999999925</v>
      </c>
      <c r="S153" s="333">
        <f t="shared" si="27"/>
        <v>0</v>
      </c>
      <c r="T153" s="264">
        <f>IFERROR(R153*'Unit Rates'!$D$17/100,"")</f>
        <v>342.35999999999774</v>
      </c>
      <c r="U153" s="260">
        <f t="shared" si="28"/>
        <v>0</v>
      </c>
      <c r="V153" s="284"/>
      <c r="W153" s="280" t="s">
        <v>385</v>
      </c>
      <c r="X153" s="281" t="s">
        <v>371</v>
      </c>
      <c r="Y153" s="281"/>
      <c r="Z153" s="280"/>
      <c r="AA153" s="281"/>
      <c r="AB153" s="281"/>
      <c r="AC153" s="282"/>
      <c r="AD153" s="281"/>
      <c r="AE153" s="281"/>
      <c r="AF153" s="281"/>
      <c r="AG153" s="280"/>
      <c r="AH153" s="282"/>
      <c r="AI153" s="280"/>
      <c r="AJ153" s="282"/>
      <c r="AK153" s="124"/>
      <c r="AL153" s="125"/>
      <c r="AM153" s="126"/>
      <c r="AN153" s="127"/>
      <c r="AO153" s="127"/>
      <c r="AP153" s="127"/>
      <c r="AQ153" s="115" t="str">
        <f t="shared" si="32"/>
        <v/>
      </c>
      <c r="AR153" s="115">
        <f t="shared" si="36"/>
        <v>114</v>
      </c>
      <c r="AS153" s="115" t="str">
        <f t="shared" si="29"/>
        <v/>
      </c>
      <c r="AT153" s="116" t="str">
        <f ca="1">IF(AS153="","",MIN(OFFSET(C153,0,0):OFFSET(C153,AS153-1,0)))</f>
        <v/>
      </c>
      <c r="AU153" s="116" t="str">
        <f ca="1">IF(AS153="","",MIN(OFFSET(D153,0,0):OFFSET(D153,AS153-1,0)))</f>
        <v/>
      </c>
      <c r="AV153" s="116" t="str">
        <f ca="1">IF(AS153="","",MAX(OFFSET(C153,0,0):OFFSET(C153,AS153-1,0)))</f>
        <v/>
      </c>
      <c r="AW153" s="116" t="str">
        <f ca="1">IF(AS153="","",MAX(OFFSET(D153,0,0):OFFSET(D153,AS153-1,0)))</f>
        <v/>
      </c>
      <c r="AX153" s="116">
        <f t="shared" ca="1" si="33"/>
        <v>0</v>
      </c>
      <c r="AY153" s="117">
        <f t="shared" ca="1" si="34"/>
        <v>0</v>
      </c>
      <c r="AZ153" s="233" t="str">
        <f>IFERROR(IF(#REF!="",R153*'Unit Rates'!$D$17/100,#REF!),"")</f>
        <v/>
      </c>
    </row>
    <row r="154" spans="1:52" ht="15.6" x14ac:dyDescent="0.3">
      <c r="A154" s="327"/>
      <c r="B154" s="329"/>
      <c r="C154" s="328">
        <v>39.049999999999997</v>
      </c>
      <c r="D154" s="330">
        <v>39.479999999999997</v>
      </c>
      <c r="E154" s="110">
        <f t="shared" si="30"/>
        <v>429.99999999999972</v>
      </c>
      <c r="F154" s="121"/>
      <c r="G154" s="121"/>
      <c r="H154" s="122">
        <f t="shared" si="31"/>
        <v>0</v>
      </c>
      <c r="I154" s="123" t="s">
        <v>59</v>
      </c>
      <c r="J154" s="111" t="s">
        <v>95</v>
      </c>
      <c r="K154" s="112" t="s">
        <v>103</v>
      </c>
      <c r="L154" s="113" t="str">
        <f>VLOOKUP('Damage Pickup'!$J154&amp;'Damage Pickup'!$K154,Code!$I$2:$M$51,4,0)</f>
        <v>Heavy Grade</v>
      </c>
      <c r="M154" s="331" t="s">
        <v>654</v>
      </c>
      <c r="N154" s="332" t="s">
        <v>900</v>
      </c>
      <c r="O154" s="286" t="s">
        <v>597</v>
      </c>
      <c r="P154" s="109"/>
      <c r="Q154" s="114">
        <f>VLOOKUP(J154&amp;K154,Code!$I$2:$M$51,5,0)</f>
        <v>19.755208333333329</v>
      </c>
      <c r="R154" s="262">
        <f t="shared" si="26"/>
        <v>8494.7395833333248</v>
      </c>
      <c r="S154" s="333">
        <f t="shared" si="27"/>
        <v>0</v>
      </c>
      <c r="T154" s="264">
        <f>IFERROR(R154*'Unit Rates'!$D$17/100,"")</f>
        <v>2548.4218749999973</v>
      </c>
      <c r="U154" s="260">
        <f t="shared" si="28"/>
        <v>0</v>
      </c>
      <c r="V154" s="284"/>
      <c r="W154" s="280" t="s">
        <v>385</v>
      </c>
      <c r="X154" s="281" t="s">
        <v>371</v>
      </c>
      <c r="Y154" s="281"/>
      <c r="Z154" s="280"/>
      <c r="AA154" s="281"/>
      <c r="AB154" s="281"/>
      <c r="AC154" s="282"/>
      <c r="AD154" s="281"/>
      <c r="AE154" s="281"/>
      <c r="AF154" s="281"/>
      <c r="AG154" s="280"/>
      <c r="AH154" s="282"/>
      <c r="AI154" s="280"/>
      <c r="AJ154" s="282"/>
      <c r="AK154" s="124"/>
      <c r="AL154" s="125"/>
      <c r="AM154" s="126"/>
      <c r="AN154" s="127"/>
      <c r="AO154" s="127"/>
      <c r="AP154" s="127"/>
      <c r="AQ154" s="115" t="str">
        <f t="shared" si="32"/>
        <v/>
      </c>
      <c r="AR154" s="115">
        <f t="shared" si="36"/>
        <v>114</v>
      </c>
      <c r="AS154" s="115" t="str">
        <f t="shared" si="29"/>
        <v/>
      </c>
      <c r="AT154" s="116" t="str">
        <f ca="1">IF(AS154="","",MIN(OFFSET(C154,0,0):OFFSET(C154,AS154-1,0)))</f>
        <v/>
      </c>
      <c r="AU154" s="116" t="str">
        <f ca="1">IF(AS154="","",MIN(OFFSET(D154,0,0):OFFSET(D154,AS154-1,0)))</f>
        <v/>
      </c>
      <c r="AV154" s="116" t="str">
        <f ca="1">IF(AS154="","",MAX(OFFSET(C154,0,0):OFFSET(C154,AS154-1,0)))</f>
        <v/>
      </c>
      <c r="AW154" s="116" t="str">
        <f ca="1">IF(AS154="","",MAX(OFFSET(D154,0,0):OFFSET(D154,AS154-1,0)))</f>
        <v/>
      </c>
      <c r="AX154" s="116">
        <f t="shared" ca="1" si="33"/>
        <v>0</v>
      </c>
      <c r="AY154" s="117">
        <f t="shared" ca="1" si="34"/>
        <v>0</v>
      </c>
      <c r="AZ154" s="233" t="str">
        <f>IFERROR(IF(#REF!="",R154*'Unit Rates'!$D$17/100,#REF!),"")</f>
        <v/>
      </c>
    </row>
    <row r="155" spans="1:52" ht="15.6" x14ac:dyDescent="0.3">
      <c r="A155" s="327"/>
      <c r="B155" s="329"/>
      <c r="C155" s="328">
        <v>40.29</v>
      </c>
      <c r="D155" s="330">
        <v>40.96</v>
      </c>
      <c r="E155" s="110">
        <f t="shared" si="30"/>
        <v>670.00000000000171</v>
      </c>
      <c r="F155" s="121"/>
      <c r="G155" s="121"/>
      <c r="H155" s="122">
        <f t="shared" si="31"/>
        <v>0</v>
      </c>
      <c r="I155" s="123" t="s">
        <v>59</v>
      </c>
      <c r="J155" s="111" t="s">
        <v>95</v>
      </c>
      <c r="K155" s="112" t="s">
        <v>103</v>
      </c>
      <c r="L155" s="113" t="str">
        <f>VLOOKUP('Damage Pickup'!$J155&amp;'Damage Pickup'!$K155,Code!$I$2:$M$51,4,0)</f>
        <v>Heavy Grade</v>
      </c>
      <c r="M155" s="331" t="s">
        <v>655</v>
      </c>
      <c r="N155" s="332" t="s">
        <v>901</v>
      </c>
      <c r="O155" s="286" t="s">
        <v>979</v>
      </c>
      <c r="P155" s="109"/>
      <c r="Q155" s="114">
        <f>VLOOKUP(J155&amp;K155,Code!$I$2:$M$51,5,0)</f>
        <v>19.755208333333329</v>
      </c>
      <c r="R155" s="262">
        <f t="shared" si="26"/>
        <v>13235.989583333363</v>
      </c>
      <c r="S155" s="333">
        <f t="shared" si="27"/>
        <v>0</v>
      </c>
      <c r="T155" s="264">
        <f>IFERROR(R155*'Unit Rates'!$D$17/100,"")</f>
        <v>3970.7968750000086</v>
      </c>
      <c r="U155" s="260">
        <f t="shared" si="28"/>
        <v>0</v>
      </c>
      <c r="V155" s="284"/>
      <c r="W155" s="280" t="s">
        <v>385</v>
      </c>
      <c r="X155" s="281" t="s">
        <v>371</v>
      </c>
      <c r="Y155" s="281"/>
      <c r="Z155" s="280"/>
      <c r="AA155" s="281"/>
      <c r="AB155" s="281"/>
      <c r="AC155" s="282"/>
      <c r="AD155" s="281"/>
      <c r="AE155" s="281"/>
      <c r="AF155" s="281"/>
      <c r="AG155" s="280"/>
      <c r="AH155" s="282"/>
      <c r="AI155" s="280"/>
      <c r="AJ155" s="282"/>
      <c r="AK155" s="124"/>
      <c r="AL155" s="125"/>
      <c r="AM155" s="126"/>
      <c r="AN155" s="127"/>
      <c r="AO155" s="127"/>
      <c r="AP155" s="127"/>
      <c r="AQ155" s="115" t="str">
        <f t="shared" si="32"/>
        <v/>
      </c>
      <c r="AR155" s="115">
        <f t="shared" si="36"/>
        <v>114</v>
      </c>
      <c r="AS155" s="115" t="str">
        <f t="shared" si="29"/>
        <v/>
      </c>
      <c r="AT155" s="116" t="str">
        <f ca="1">IF(AS155="","",MIN(OFFSET(C155,0,0):OFFSET(C155,AS155-1,0)))</f>
        <v/>
      </c>
      <c r="AU155" s="116" t="str">
        <f ca="1">IF(AS155="","",MIN(OFFSET(D155,0,0):OFFSET(D155,AS155-1,0)))</f>
        <v/>
      </c>
      <c r="AV155" s="116" t="str">
        <f ca="1">IF(AS155="","",MAX(OFFSET(C155,0,0):OFFSET(C155,AS155-1,0)))</f>
        <v/>
      </c>
      <c r="AW155" s="116" t="str">
        <f ca="1">IF(AS155="","",MAX(OFFSET(D155,0,0):OFFSET(D155,AS155-1,0)))</f>
        <v/>
      </c>
      <c r="AX155" s="116">
        <f t="shared" ca="1" si="33"/>
        <v>0</v>
      </c>
      <c r="AY155" s="117">
        <f t="shared" ca="1" si="34"/>
        <v>0</v>
      </c>
      <c r="AZ155" s="233" t="str">
        <f>IFERROR(IF(#REF!="",R155*'Unit Rates'!$D$17/100,#REF!),"")</f>
        <v/>
      </c>
    </row>
    <row r="156" spans="1:52" ht="15.6" x14ac:dyDescent="0.3">
      <c r="A156" s="327"/>
      <c r="B156" s="329"/>
      <c r="C156" s="328">
        <v>41.1</v>
      </c>
      <c r="D156" s="330">
        <v>41.14</v>
      </c>
      <c r="E156" s="110">
        <f t="shared" si="30"/>
        <v>39.999999999999147</v>
      </c>
      <c r="F156" s="121"/>
      <c r="G156" s="121"/>
      <c r="H156" s="122">
        <f t="shared" si="31"/>
        <v>0</v>
      </c>
      <c r="I156" s="123" t="s">
        <v>59</v>
      </c>
      <c r="J156" s="111" t="s">
        <v>95</v>
      </c>
      <c r="K156" s="112" t="s">
        <v>103</v>
      </c>
      <c r="L156" s="113" t="str">
        <f>VLOOKUP('Damage Pickup'!$J156&amp;'Damage Pickup'!$K156,Code!$I$2:$M$51,4,0)</f>
        <v>Heavy Grade</v>
      </c>
      <c r="M156" s="331" t="s">
        <v>656</v>
      </c>
      <c r="N156" s="332">
        <v>100</v>
      </c>
      <c r="O156" s="286" t="s">
        <v>657</v>
      </c>
      <c r="P156" s="109"/>
      <c r="Q156" s="114">
        <f>VLOOKUP(J156&amp;K156,Code!$I$2:$M$51,5,0)</f>
        <v>19.755208333333329</v>
      </c>
      <c r="R156" s="262">
        <f t="shared" si="26"/>
        <v>790.20833333331632</v>
      </c>
      <c r="S156" s="333">
        <f t="shared" si="27"/>
        <v>0</v>
      </c>
      <c r="T156" s="264">
        <f>IFERROR(R156*'Unit Rates'!$D$17/100,"")</f>
        <v>237.06249999999491</v>
      </c>
      <c r="U156" s="260">
        <f t="shared" si="28"/>
        <v>0</v>
      </c>
      <c r="V156" s="284"/>
      <c r="W156" s="280" t="s">
        <v>385</v>
      </c>
      <c r="X156" s="281" t="s">
        <v>371</v>
      </c>
      <c r="Y156" s="281"/>
      <c r="Z156" s="280"/>
      <c r="AA156" s="281"/>
      <c r="AB156" s="281"/>
      <c r="AC156" s="282"/>
      <c r="AD156" s="281"/>
      <c r="AE156" s="281"/>
      <c r="AF156" s="281"/>
      <c r="AG156" s="280"/>
      <c r="AH156" s="282"/>
      <c r="AI156" s="280"/>
      <c r="AJ156" s="282"/>
      <c r="AK156" s="124"/>
      <c r="AL156" s="125"/>
      <c r="AM156" s="126"/>
      <c r="AN156" s="127"/>
      <c r="AO156" s="127"/>
      <c r="AP156" s="127"/>
      <c r="AQ156" s="115" t="str">
        <f t="shared" si="32"/>
        <v/>
      </c>
      <c r="AR156" s="115">
        <f t="shared" si="36"/>
        <v>114</v>
      </c>
      <c r="AS156" s="115" t="str">
        <f t="shared" si="29"/>
        <v/>
      </c>
      <c r="AT156" s="116" t="str">
        <f ca="1">IF(AS156="","",MIN(OFFSET(C156,0,0):OFFSET(C156,AS156-1,0)))</f>
        <v/>
      </c>
      <c r="AU156" s="116" t="str">
        <f ca="1">IF(AS156="","",MIN(OFFSET(D156,0,0):OFFSET(D156,AS156-1,0)))</f>
        <v/>
      </c>
      <c r="AV156" s="116" t="str">
        <f ca="1">IF(AS156="","",MAX(OFFSET(C156,0,0):OFFSET(C156,AS156-1,0)))</f>
        <v/>
      </c>
      <c r="AW156" s="116" t="str">
        <f ca="1">IF(AS156="","",MAX(OFFSET(D156,0,0):OFFSET(D156,AS156-1,0)))</f>
        <v/>
      </c>
      <c r="AX156" s="116">
        <f t="shared" ca="1" si="33"/>
        <v>0</v>
      </c>
      <c r="AY156" s="117">
        <f t="shared" ca="1" si="34"/>
        <v>0</v>
      </c>
      <c r="AZ156" s="233" t="str">
        <f>IFERROR(IF(#REF!="",R156*'Unit Rates'!$D$17/100,#REF!),"")</f>
        <v/>
      </c>
    </row>
    <row r="157" spans="1:52" ht="15.6" x14ac:dyDescent="0.3">
      <c r="A157" s="327"/>
      <c r="B157" s="329"/>
      <c r="C157" s="328">
        <v>41.75</v>
      </c>
      <c r="D157" s="330">
        <v>41.79</v>
      </c>
      <c r="E157" s="110">
        <f t="shared" si="30"/>
        <v>39.999999999999147</v>
      </c>
      <c r="F157" s="121"/>
      <c r="G157" s="121"/>
      <c r="H157" s="122">
        <f t="shared" si="31"/>
        <v>0</v>
      </c>
      <c r="I157" s="123" t="s">
        <v>59</v>
      </c>
      <c r="J157" s="111" t="s">
        <v>95</v>
      </c>
      <c r="K157" s="112" t="s">
        <v>103</v>
      </c>
      <c r="L157" s="113" t="str">
        <f>VLOOKUP('Damage Pickup'!$J157&amp;'Damage Pickup'!$K157,Code!$I$2:$M$51,4,0)</f>
        <v>Heavy Grade</v>
      </c>
      <c r="M157" s="331" t="s">
        <v>658</v>
      </c>
      <c r="N157" s="332">
        <v>101</v>
      </c>
      <c r="O157" s="286" t="s">
        <v>657</v>
      </c>
      <c r="P157" s="109"/>
      <c r="Q157" s="114">
        <f>VLOOKUP(J157&amp;K157,Code!$I$2:$M$51,5,0)</f>
        <v>19.755208333333329</v>
      </c>
      <c r="R157" s="262">
        <f t="shared" si="26"/>
        <v>790.20833333331632</v>
      </c>
      <c r="S157" s="333">
        <f t="shared" si="27"/>
        <v>0</v>
      </c>
      <c r="T157" s="264">
        <f>IFERROR(R157*'Unit Rates'!$D$17/100,"")</f>
        <v>237.06249999999491</v>
      </c>
      <c r="U157" s="260">
        <f t="shared" si="28"/>
        <v>0</v>
      </c>
      <c r="V157" s="284"/>
      <c r="W157" s="280" t="s">
        <v>385</v>
      </c>
      <c r="X157" s="281" t="s">
        <v>371</v>
      </c>
      <c r="Y157" s="281"/>
      <c r="Z157" s="280"/>
      <c r="AA157" s="281"/>
      <c r="AB157" s="281"/>
      <c r="AC157" s="282"/>
      <c r="AD157" s="281"/>
      <c r="AE157" s="281"/>
      <c r="AF157" s="281"/>
      <c r="AG157" s="280"/>
      <c r="AH157" s="282"/>
      <c r="AI157" s="280"/>
      <c r="AJ157" s="282"/>
      <c r="AK157" s="124"/>
      <c r="AL157" s="125"/>
      <c r="AM157" s="126"/>
      <c r="AN157" s="127"/>
      <c r="AO157" s="127"/>
      <c r="AP157" s="127"/>
      <c r="AQ157" s="115" t="str">
        <f t="shared" si="32"/>
        <v/>
      </c>
      <c r="AR157" s="115">
        <f t="shared" si="36"/>
        <v>114</v>
      </c>
      <c r="AS157" s="115" t="str">
        <f t="shared" si="29"/>
        <v/>
      </c>
      <c r="AT157" s="116" t="str">
        <f ca="1">IF(AS157="","",MIN(OFFSET(C157,0,0):OFFSET(C157,AS157-1,0)))</f>
        <v/>
      </c>
      <c r="AU157" s="116" t="str">
        <f ca="1">IF(AS157="","",MIN(OFFSET(D157,0,0):OFFSET(D157,AS157-1,0)))</f>
        <v/>
      </c>
      <c r="AV157" s="116" t="str">
        <f ca="1">IF(AS157="","",MAX(OFFSET(C157,0,0):OFFSET(C157,AS157-1,0)))</f>
        <v/>
      </c>
      <c r="AW157" s="116" t="str">
        <f ca="1">IF(AS157="","",MAX(OFFSET(D157,0,0):OFFSET(D157,AS157-1,0)))</f>
        <v/>
      </c>
      <c r="AX157" s="116">
        <f t="shared" ca="1" si="33"/>
        <v>0</v>
      </c>
      <c r="AY157" s="117">
        <f t="shared" ca="1" si="34"/>
        <v>0</v>
      </c>
      <c r="AZ157" s="233" t="str">
        <f>IFERROR(IF(#REF!="",R157*'Unit Rates'!$D$17/100,#REF!),"")</f>
        <v/>
      </c>
    </row>
    <row r="158" spans="1:52" ht="15.6" x14ac:dyDescent="0.3">
      <c r="A158" s="327"/>
      <c r="B158" s="329"/>
      <c r="C158" s="328">
        <v>42.22</v>
      </c>
      <c r="D158" s="330">
        <v>42.26</v>
      </c>
      <c r="E158" s="110">
        <f t="shared" si="30"/>
        <v>39.999999999999147</v>
      </c>
      <c r="F158" s="121"/>
      <c r="G158" s="121"/>
      <c r="H158" s="122">
        <f t="shared" si="31"/>
        <v>0</v>
      </c>
      <c r="I158" s="123" t="s">
        <v>59</v>
      </c>
      <c r="J158" s="111" t="s">
        <v>95</v>
      </c>
      <c r="K158" s="112" t="s">
        <v>103</v>
      </c>
      <c r="L158" s="113" t="str">
        <f>VLOOKUP('Damage Pickup'!$J158&amp;'Damage Pickup'!$K158,Code!$I$2:$M$51,4,0)</f>
        <v>Heavy Grade</v>
      </c>
      <c r="M158" s="331" t="s">
        <v>659</v>
      </c>
      <c r="N158" s="332">
        <v>102</v>
      </c>
      <c r="O158" s="286" t="s">
        <v>657</v>
      </c>
      <c r="P158" s="109"/>
      <c r="Q158" s="114">
        <f>VLOOKUP(J158&amp;K158,Code!$I$2:$M$51,5,0)</f>
        <v>19.755208333333329</v>
      </c>
      <c r="R158" s="262">
        <f t="shared" si="26"/>
        <v>790.20833333331632</v>
      </c>
      <c r="S158" s="333">
        <f t="shared" si="27"/>
        <v>0</v>
      </c>
      <c r="T158" s="264">
        <f>IFERROR(R158*'Unit Rates'!$D$17/100,"")</f>
        <v>237.06249999999491</v>
      </c>
      <c r="U158" s="260">
        <f t="shared" si="28"/>
        <v>0</v>
      </c>
      <c r="V158" s="284"/>
      <c r="W158" s="280" t="s">
        <v>385</v>
      </c>
      <c r="X158" s="281" t="s">
        <v>371</v>
      </c>
      <c r="Y158" s="281"/>
      <c r="Z158" s="280"/>
      <c r="AA158" s="281"/>
      <c r="AB158" s="281"/>
      <c r="AC158" s="282"/>
      <c r="AD158" s="281"/>
      <c r="AE158" s="281"/>
      <c r="AF158" s="281"/>
      <c r="AG158" s="280"/>
      <c r="AH158" s="282"/>
      <c r="AI158" s="280"/>
      <c r="AJ158" s="282"/>
      <c r="AK158" s="124"/>
      <c r="AL158" s="125"/>
      <c r="AM158" s="126"/>
      <c r="AN158" s="127"/>
      <c r="AO158" s="127"/>
      <c r="AP158" s="127"/>
      <c r="AQ158" s="115" t="str">
        <f t="shared" si="32"/>
        <v/>
      </c>
      <c r="AR158" s="115">
        <f t="shared" si="36"/>
        <v>114</v>
      </c>
      <c r="AS158" s="115" t="str">
        <f t="shared" si="29"/>
        <v/>
      </c>
      <c r="AT158" s="116" t="str">
        <f ca="1">IF(AS158="","",MIN(OFFSET(C158,0,0):OFFSET(C158,AS158-1,0)))</f>
        <v/>
      </c>
      <c r="AU158" s="116" t="str">
        <f ca="1">IF(AS158="","",MIN(OFFSET(D158,0,0):OFFSET(D158,AS158-1,0)))</f>
        <v/>
      </c>
      <c r="AV158" s="116" t="str">
        <f ca="1">IF(AS158="","",MAX(OFFSET(C158,0,0):OFFSET(C158,AS158-1,0)))</f>
        <v/>
      </c>
      <c r="AW158" s="116" t="str">
        <f ca="1">IF(AS158="","",MAX(OFFSET(D158,0,0):OFFSET(D158,AS158-1,0)))</f>
        <v/>
      </c>
      <c r="AX158" s="116">
        <f t="shared" ca="1" si="33"/>
        <v>0</v>
      </c>
      <c r="AY158" s="117">
        <f t="shared" ca="1" si="34"/>
        <v>0</v>
      </c>
      <c r="AZ158" s="233" t="str">
        <f>IFERROR(IF(#REF!="",R158*'Unit Rates'!$D$17/100,#REF!),"")</f>
        <v/>
      </c>
    </row>
    <row r="159" spans="1:52" ht="15.6" x14ac:dyDescent="0.3">
      <c r="A159" s="327"/>
      <c r="B159" s="329"/>
      <c r="C159" s="328">
        <v>42.48</v>
      </c>
      <c r="D159" s="330">
        <v>42.32</v>
      </c>
      <c r="E159" s="110">
        <f t="shared" si="30"/>
        <v>159.99999999999659</v>
      </c>
      <c r="F159" s="121"/>
      <c r="G159" s="121"/>
      <c r="H159" s="122">
        <f t="shared" si="31"/>
        <v>0</v>
      </c>
      <c r="I159" s="123" t="s">
        <v>59</v>
      </c>
      <c r="J159" s="111" t="s">
        <v>95</v>
      </c>
      <c r="K159" s="112" t="s">
        <v>103</v>
      </c>
      <c r="L159" s="113" t="str">
        <f>VLOOKUP('Damage Pickup'!$J159&amp;'Damage Pickup'!$K159,Code!$I$2:$M$51,4,0)</f>
        <v>Heavy Grade</v>
      </c>
      <c r="M159" s="331" t="s">
        <v>902</v>
      </c>
      <c r="N159" s="332">
        <v>103</v>
      </c>
      <c r="O159" s="286" t="s">
        <v>657</v>
      </c>
      <c r="P159" s="109"/>
      <c r="Q159" s="114">
        <f>VLOOKUP(J159&amp;K159,Code!$I$2:$M$51,5,0)</f>
        <v>19.755208333333329</v>
      </c>
      <c r="R159" s="262">
        <f t="shared" si="26"/>
        <v>3160.8333333332653</v>
      </c>
      <c r="S159" s="333">
        <f t="shared" si="27"/>
        <v>0</v>
      </c>
      <c r="T159" s="264">
        <f>IFERROR(R159*'Unit Rates'!$D$17/100,"")</f>
        <v>948.24999999997965</v>
      </c>
      <c r="U159" s="260">
        <f t="shared" si="28"/>
        <v>0</v>
      </c>
      <c r="V159" s="284"/>
      <c r="W159" s="280" t="s">
        <v>385</v>
      </c>
      <c r="X159" s="281" t="s">
        <v>371</v>
      </c>
      <c r="Y159" s="281"/>
      <c r="Z159" s="280"/>
      <c r="AA159" s="281"/>
      <c r="AB159" s="281"/>
      <c r="AC159" s="282"/>
      <c r="AD159" s="281"/>
      <c r="AE159" s="281"/>
      <c r="AF159" s="281"/>
      <c r="AG159" s="280"/>
      <c r="AH159" s="282"/>
      <c r="AI159" s="280"/>
      <c r="AJ159" s="282"/>
      <c r="AK159" s="124"/>
      <c r="AL159" s="125"/>
      <c r="AM159" s="126"/>
      <c r="AN159" s="127"/>
      <c r="AO159" s="127"/>
      <c r="AP159" s="127"/>
      <c r="AQ159" s="115" t="str">
        <f t="shared" si="32"/>
        <v/>
      </c>
      <c r="AR159" s="115">
        <f t="shared" si="36"/>
        <v>114</v>
      </c>
      <c r="AS159" s="115" t="str">
        <f t="shared" si="29"/>
        <v/>
      </c>
      <c r="AT159" s="116" t="str">
        <f ca="1">IF(AS159="","",MIN(OFFSET(C159,0,0):OFFSET(C159,AS159-1,0)))</f>
        <v/>
      </c>
      <c r="AU159" s="116" t="str">
        <f ca="1">IF(AS159="","",MIN(OFFSET(D159,0,0):OFFSET(D159,AS159-1,0)))</f>
        <v/>
      </c>
      <c r="AV159" s="116" t="str">
        <f ca="1">IF(AS159="","",MAX(OFFSET(C159,0,0):OFFSET(C159,AS159-1,0)))</f>
        <v/>
      </c>
      <c r="AW159" s="116" t="str">
        <f ca="1">IF(AS159="","",MAX(OFFSET(D159,0,0):OFFSET(D159,AS159-1,0)))</f>
        <v/>
      </c>
      <c r="AX159" s="116">
        <f t="shared" ca="1" si="33"/>
        <v>0</v>
      </c>
      <c r="AY159" s="117">
        <f t="shared" ca="1" si="34"/>
        <v>0</v>
      </c>
      <c r="AZ159" s="233" t="str">
        <f>IFERROR(IF(#REF!="",R159*'Unit Rates'!$D$17/100,#REF!),"")</f>
        <v/>
      </c>
    </row>
    <row r="160" spans="1:52" ht="15.6" x14ac:dyDescent="0.3">
      <c r="A160" s="327"/>
      <c r="B160" s="329"/>
      <c r="C160" s="328">
        <v>42.48</v>
      </c>
      <c r="D160" s="330">
        <v>46.11</v>
      </c>
      <c r="E160" s="110">
        <f t="shared" si="30"/>
        <v>3630.0000000000027</v>
      </c>
      <c r="F160" s="121"/>
      <c r="G160" s="121"/>
      <c r="H160" s="122">
        <f t="shared" si="31"/>
        <v>0</v>
      </c>
      <c r="I160" s="123" t="s">
        <v>59</v>
      </c>
      <c r="J160" s="111" t="s">
        <v>95</v>
      </c>
      <c r="K160" s="112" t="s">
        <v>103</v>
      </c>
      <c r="L160" s="113" t="str">
        <f>VLOOKUP('Damage Pickup'!$J160&amp;'Damage Pickup'!$K160,Code!$I$2:$M$51,4,0)</f>
        <v>Heavy Grade</v>
      </c>
      <c r="M160" s="331" t="s">
        <v>660</v>
      </c>
      <c r="N160" s="332" t="s">
        <v>903</v>
      </c>
      <c r="O160" s="286" t="s">
        <v>987</v>
      </c>
      <c r="P160" s="109"/>
      <c r="Q160" s="114">
        <f>VLOOKUP(J160&amp;K160,Code!$I$2:$M$51,5,0)</f>
        <v>19.755208333333329</v>
      </c>
      <c r="R160" s="262">
        <f t="shared" si="26"/>
        <v>71711.406250000044</v>
      </c>
      <c r="S160" s="333">
        <f t="shared" si="27"/>
        <v>0</v>
      </c>
      <c r="T160" s="264">
        <f>IFERROR(R160*'Unit Rates'!$D$17/100,"")</f>
        <v>21513.421875000015</v>
      </c>
      <c r="U160" s="260">
        <f t="shared" si="28"/>
        <v>0</v>
      </c>
      <c r="V160" s="284"/>
      <c r="W160" s="280" t="s">
        <v>385</v>
      </c>
      <c r="X160" s="281" t="s">
        <v>371</v>
      </c>
      <c r="Y160" s="281"/>
      <c r="Z160" s="280"/>
      <c r="AA160" s="281"/>
      <c r="AB160" s="281"/>
      <c r="AC160" s="282"/>
      <c r="AD160" s="281"/>
      <c r="AE160" s="281"/>
      <c r="AF160" s="281"/>
      <c r="AG160" s="280"/>
      <c r="AH160" s="282"/>
      <c r="AI160" s="280"/>
      <c r="AJ160" s="282"/>
      <c r="AK160" s="124"/>
      <c r="AL160" s="125"/>
      <c r="AM160" s="126"/>
      <c r="AN160" s="127"/>
      <c r="AO160" s="127"/>
      <c r="AP160" s="127"/>
      <c r="AQ160" s="115" t="str">
        <f t="shared" si="32"/>
        <v/>
      </c>
      <c r="AR160" s="115">
        <f t="shared" si="36"/>
        <v>114</v>
      </c>
      <c r="AS160" s="115" t="str">
        <f t="shared" si="29"/>
        <v/>
      </c>
      <c r="AT160" s="116" t="str">
        <f ca="1">IF(AS160="","",MIN(OFFSET(C160,0,0):OFFSET(C160,AS160-1,0)))</f>
        <v/>
      </c>
      <c r="AU160" s="116" t="str">
        <f ca="1">IF(AS160="","",MIN(OFFSET(D160,0,0):OFFSET(D160,AS160-1,0)))</f>
        <v/>
      </c>
      <c r="AV160" s="116" t="str">
        <f ca="1">IF(AS160="","",MAX(OFFSET(C160,0,0):OFFSET(C160,AS160-1,0)))</f>
        <v/>
      </c>
      <c r="AW160" s="116" t="str">
        <f ca="1">IF(AS160="","",MAX(OFFSET(D160,0,0):OFFSET(D160,AS160-1,0)))</f>
        <v/>
      </c>
      <c r="AX160" s="116">
        <f t="shared" ca="1" si="33"/>
        <v>0</v>
      </c>
      <c r="AY160" s="117">
        <f t="shared" ca="1" si="34"/>
        <v>0</v>
      </c>
      <c r="AZ160" s="233" t="str">
        <f>IFERROR(IF(#REF!="",R160*'Unit Rates'!$D$17/100,#REF!),"")</f>
        <v/>
      </c>
    </row>
    <row r="161" spans="1:52" ht="15.6" x14ac:dyDescent="0.3">
      <c r="A161" s="327"/>
      <c r="B161" s="329"/>
      <c r="C161" s="328">
        <v>46.88</v>
      </c>
      <c r="D161" s="330">
        <v>46.95</v>
      </c>
      <c r="E161" s="110">
        <f t="shared" si="30"/>
        <v>70.000000000000284</v>
      </c>
      <c r="F161" s="121"/>
      <c r="G161" s="121"/>
      <c r="H161" s="122">
        <f t="shared" si="31"/>
        <v>0</v>
      </c>
      <c r="I161" s="123" t="s">
        <v>59</v>
      </c>
      <c r="J161" s="111" t="s">
        <v>95</v>
      </c>
      <c r="K161" s="112" t="s">
        <v>103</v>
      </c>
      <c r="L161" s="113" t="str">
        <f>VLOOKUP('Damage Pickup'!$J161&amp;'Damage Pickup'!$K161,Code!$I$2:$M$51,4,0)</f>
        <v>Heavy Grade</v>
      </c>
      <c r="M161" s="331" t="s">
        <v>661</v>
      </c>
      <c r="N161" s="332">
        <v>113</v>
      </c>
      <c r="O161" s="286" t="s">
        <v>657</v>
      </c>
      <c r="P161" s="109"/>
      <c r="Q161" s="114">
        <f>VLOOKUP(J161&amp;K161,Code!$I$2:$M$51,5,0)</f>
        <v>19.755208333333329</v>
      </c>
      <c r="R161" s="262">
        <f t="shared" si="26"/>
        <v>1382.8645833333387</v>
      </c>
      <c r="S161" s="333">
        <f t="shared" si="27"/>
        <v>0</v>
      </c>
      <c r="T161" s="264">
        <f>IFERROR(R161*'Unit Rates'!$D$17/100,"")</f>
        <v>414.85937500000159</v>
      </c>
      <c r="U161" s="260">
        <f t="shared" si="28"/>
        <v>0</v>
      </c>
      <c r="V161" s="284"/>
      <c r="W161" s="280" t="s">
        <v>385</v>
      </c>
      <c r="X161" s="281" t="s">
        <v>371</v>
      </c>
      <c r="Y161" s="281"/>
      <c r="Z161" s="280"/>
      <c r="AA161" s="281"/>
      <c r="AB161" s="281"/>
      <c r="AC161" s="282"/>
      <c r="AD161" s="281"/>
      <c r="AE161" s="281"/>
      <c r="AF161" s="281"/>
      <c r="AG161" s="280"/>
      <c r="AH161" s="282"/>
      <c r="AI161" s="280"/>
      <c r="AJ161" s="282"/>
      <c r="AK161" s="124"/>
      <c r="AL161" s="125"/>
      <c r="AM161" s="126"/>
      <c r="AN161" s="127"/>
      <c r="AO161" s="127"/>
      <c r="AP161" s="127"/>
      <c r="AQ161" s="115" t="str">
        <f t="shared" si="32"/>
        <v/>
      </c>
      <c r="AR161" s="115">
        <f t="shared" si="36"/>
        <v>114</v>
      </c>
      <c r="AS161" s="115" t="str">
        <f t="shared" si="29"/>
        <v/>
      </c>
      <c r="AT161" s="116" t="str">
        <f ca="1">IF(AS161="","",MIN(OFFSET(C161,0,0):OFFSET(C161,AS161-1,0)))</f>
        <v/>
      </c>
      <c r="AU161" s="116" t="str">
        <f ca="1">IF(AS161="","",MIN(OFFSET(D161,0,0):OFFSET(D161,AS161-1,0)))</f>
        <v/>
      </c>
      <c r="AV161" s="116" t="str">
        <f ca="1">IF(AS161="","",MAX(OFFSET(C161,0,0):OFFSET(C161,AS161-1,0)))</f>
        <v/>
      </c>
      <c r="AW161" s="116" t="str">
        <f ca="1">IF(AS161="","",MAX(OFFSET(D161,0,0):OFFSET(D161,AS161-1,0)))</f>
        <v/>
      </c>
      <c r="AX161" s="116">
        <f t="shared" ca="1" si="33"/>
        <v>0</v>
      </c>
      <c r="AY161" s="117">
        <f t="shared" ca="1" si="34"/>
        <v>0</v>
      </c>
      <c r="AZ161" s="233" t="str">
        <f>IFERROR(IF(#REF!="",R161*'Unit Rates'!$D$17/100,#REF!),"")</f>
        <v/>
      </c>
    </row>
    <row r="162" spans="1:52" ht="15.6" x14ac:dyDescent="0.3">
      <c r="A162" s="327"/>
      <c r="B162" s="329"/>
      <c r="C162" s="328">
        <v>47.07</v>
      </c>
      <c r="D162" s="330">
        <v>47.21</v>
      </c>
      <c r="E162" s="110">
        <f t="shared" si="30"/>
        <v>140.00000000000057</v>
      </c>
      <c r="F162" s="121"/>
      <c r="G162" s="121"/>
      <c r="H162" s="122">
        <f t="shared" si="31"/>
        <v>0</v>
      </c>
      <c r="I162" s="123" t="s">
        <v>57</v>
      </c>
      <c r="J162" s="111" t="s">
        <v>92</v>
      </c>
      <c r="K162" s="112" t="s">
        <v>103</v>
      </c>
      <c r="L162" s="113" t="str">
        <f>VLOOKUP('Damage Pickup'!$J162&amp;'Damage Pickup'!$K162,Code!$I$2:$M$51,4,0)</f>
        <v>Drain Silt/Debris Removal - Minor</v>
      </c>
      <c r="M162" s="331" t="s">
        <v>1074</v>
      </c>
      <c r="N162" s="332" t="s">
        <v>1075</v>
      </c>
      <c r="O162" s="286" t="s">
        <v>653</v>
      </c>
      <c r="P162" s="109"/>
      <c r="Q162" s="114">
        <f>VLOOKUP(J162&amp;K162,Code!$I$2:$M$51,5,0)</f>
        <v>2.2200000000000002</v>
      </c>
      <c r="R162" s="262">
        <f t="shared" si="26"/>
        <v>310.80000000000126</v>
      </c>
      <c r="S162" s="333">
        <f t="shared" si="27"/>
        <v>0</v>
      </c>
      <c r="T162" s="264">
        <f>IFERROR(R162*'Unit Rates'!$D$17/100,"")</f>
        <v>93.240000000000379</v>
      </c>
      <c r="U162" s="260">
        <f t="shared" si="28"/>
        <v>0</v>
      </c>
      <c r="V162" s="284"/>
      <c r="W162" s="280" t="s">
        <v>385</v>
      </c>
      <c r="X162" s="281" t="s">
        <v>371</v>
      </c>
      <c r="Y162" s="281"/>
      <c r="Z162" s="280"/>
      <c r="AA162" s="281"/>
      <c r="AB162" s="281"/>
      <c r="AC162" s="282"/>
      <c r="AD162" s="281"/>
      <c r="AE162" s="281"/>
      <c r="AF162" s="281"/>
      <c r="AG162" s="280"/>
      <c r="AH162" s="282"/>
      <c r="AI162" s="280"/>
      <c r="AJ162" s="282"/>
      <c r="AK162" s="124"/>
      <c r="AL162" s="125"/>
      <c r="AM162" s="126"/>
      <c r="AN162" s="127"/>
      <c r="AO162" s="127"/>
      <c r="AP162" s="127"/>
      <c r="AQ162" s="115" t="str">
        <f t="shared" si="32"/>
        <v/>
      </c>
      <c r="AR162" s="115">
        <f t="shared" si="36"/>
        <v>114</v>
      </c>
      <c r="AS162" s="115" t="str">
        <f t="shared" si="29"/>
        <v/>
      </c>
      <c r="AT162" s="116" t="str">
        <f ca="1">IF(AS162="","",MIN(OFFSET(C162,0,0):OFFSET(C162,AS162-1,0)))</f>
        <v/>
      </c>
      <c r="AU162" s="116" t="str">
        <f ca="1">IF(AS162="","",MIN(OFFSET(D162,0,0):OFFSET(D162,AS162-1,0)))</f>
        <v/>
      </c>
      <c r="AV162" s="116" t="str">
        <f ca="1">IF(AS162="","",MAX(OFFSET(C162,0,0):OFFSET(C162,AS162-1,0)))</f>
        <v/>
      </c>
      <c r="AW162" s="116" t="str">
        <f ca="1">IF(AS162="","",MAX(OFFSET(D162,0,0):OFFSET(D162,AS162-1,0)))</f>
        <v/>
      </c>
      <c r="AX162" s="116">
        <f t="shared" ca="1" si="33"/>
        <v>0</v>
      </c>
      <c r="AY162" s="117">
        <f t="shared" ca="1" si="34"/>
        <v>0</v>
      </c>
      <c r="AZ162" s="233" t="str">
        <f>IFERROR(IF(#REF!="",R162*'Unit Rates'!$D$17/100,#REF!),"")</f>
        <v/>
      </c>
    </row>
    <row r="163" spans="1:52" ht="15.6" x14ac:dyDescent="0.3">
      <c r="A163" s="327"/>
      <c r="B163" s="329"/>
      <c r="C163" s="328">
        <v>47.21</v>
      </c>
      <c r="D163" s="330">
        <v>47.25</v>
      </c>
      <c r="E163" s="110">
        <f t="shared" si="30"/>
        <v>39.999999999999147</v>
      </c>
      <c r="F163" s="121"/>
      <c r="G163" s="121"/>
      <c r="H163" s="122">
        <f t="shared" si="31"/>
        <v>0</v>
      </c>
      <c r="I163" s="123" t="s">
        <v>59</v>
      </c>
      <c r="J163" s="111" t="s">
        <v>95</v>
      </c>
      <c r="K163" s="112" t="s">
        <v>103</v>
      </c>
      <c r="L163" s="113" t="str">
        <f>VLOOKUP('Damage Pickup'!$J163&amp;'Damage Pickup'!$K163,Code!$I$2:$M$51,4,0)</f>
        <v>Heavy Grade</v>
      </c>
      <c r="M163" s="331" t="s">
        <v>662</v>
      </c>
      <c r="N163" s="332">
        <v>114</v>
      </c>
      <c r="O163" s="286" t="s">
        <v>657</v>
      </c>
      <c r="P163" s="109"/>
      <c r="Q163" s="114">
        <f>VLOOKUP(J163&amp;K163,Code!$I$2:$M$51,5,0)</f>
        <v>19.755208333333329</v>
      </c>
      <c r="R163" s="262">
        <f t="shared" si="26"/>
        <v>790.20833333331632</v>
      </c>
      <c r="S163" s="333">
        <f t="shared" si="27"/>
        <v>0</v>
      </c>
      <c r="T163" s="264">
        <f>IFERROR(R163*'Unit Rates'!$D$17/100,"")</f>
        <v>237.06249999999491</v>
      </c>
      <c r="U163" s="260">
        <f t="shared" si="28"/>
        <v>0</v>
      </c>
      <c r="V163" s="284"/>
      <c r="W163" s="280" t="s">
        <v>385</v>
      </c>
      <c r="X163" s="281" t="s">
        <v>371</v>
      </c>
      <c r="Y163" s="281"/>
      <c r="Z163" s="280"/>
      <c r="AA163" s="281"/>
      <c r="AB163" s="281"/>
      <c r="AC163" s="282"/>
      <c r="AD163" s="281"/>
      <c r="AE163" s="281"/>
      <c r="AF163" s="281"/>
      <c r="AG163" s="280"/>
      <c r="AH163" s="282"/>
      <c r="AI163" s="280"/>
      <c r="AJ163" s="282"/>
      <c r="AK163" s="124"/>
      <c r="AL163" s="125"/>
      <c r="AM163" s="126"/>
      <c r="AN163" s="127"/>
      <c r="AO163" s="127"/>
      <c r="AP163" s="127"/>
      <c r="AQ163" s="115" t="str">
        <f t="shared" si="32"/>
        <v/>
      </c>
      <c r="AR163" s="115">
        <f t="shared" si="36"/>
        <v>114</v>
      </c>
      <c r="AS163" s="115" t="str">
        <f t="shared" si="29"/>
        <v/>
      </c>
      <c r="AT163" s="116" t="str">
        <f ca="1">IF(AS163="","",MIN(OFFSET(C163,0,0):OFFSET(C163,AS163-1,0)))</f>
        <v/>
      </c>
      <c r="AU163" s="116" t="str">
        <f ca="1">IF(AS163="","",MIN(OFFSET(D163,0,0):OFFSET(D163,AS163-1,0)))</f>
        <v/>
      </c>
      <c r="AV163" s="116" t="str">
        <f ca="1">IF(AS163="","",MAX(OFFSET(C163,0,0):OFFSET(C163,AS163-1,0)))</f>
        <v/>
      </c>
      <c r="AW163" s="116" t="str">
        <f ca="1">IF(AS163="","",MAX(OFFSET(D163,0,0):OFFSET(D163,AS163-1,0)))</f>
        <v/>
      </c>
      <c r="AX163" s="116">
        <f t="shared" ca="1" si="33"/>
        <v>0</v>
      </c>
      <c r="AY163" s="117">
        <f t="shared" ca="1" si="34"/>
        <v>0</v>
      </c>
      <c r="AZ163" s="233" t="str">
        <f>IFERROR(IF(#REF!="",R163*'Unit Rates'!$D$17/100,#REF!),"")</f>
        <v/>
      </c>
    </row>
    <row r="164" spans="1:52" ht="15.6" x14ac:dyDescent="0.3">
      <c r="A164" s="327"/>
      <c r="B164" s="329"/>
      <c r="C164" s="328">
        <v>49.17</v>
      </c>
      <c r="D164" s="330">
        <v>49.21</v>
      </c>
      <c r="E164" s="110">
        <f t="shared" si="30"/>
        <v>39.999999999999147</v>
      </c>
      <c r="F164" s="121"/>
      <c r="G164" s="121"/>
      <c r="H164" s="122">
        <f t="shared" si="31"/>
        <v>0</v>
      </c>
      <c r="I164" s="123" t="s">
        <v>59</v>
      </c>
      <c r="J164" s="111" t="s">
        <v>95</v>
      </c>
      <c r="K164" s="112" t="s">
        <v>103</v>
      </c>
      <c r="L164" s="113" t="str">
        <f>VLOOKUP('Damage Pickup'!$J164&amp;'Damage Pickup'!$K164,Code!$I$2:$M$51,4,0)</f>
        <v>Heavy Grade</v>
      </c>
      <c r="M164" s="331" t="s">
        <v>663</v>
      </c>
      <c r="N164" s="332">
        <v>115</v>
      </c>
      <c r="O164" s="286" t="s">
        <v>657</v>
      </c>
      <c r="P164" s="109"/>
      <c r="Q164" s="114">
        <f>VLOOKUP(J164&amp;K164,Code!$I$2:$M$51,5,0)</f>
        <v>19.755208333333329</v>
      </c>
      <c r="R164" s="262">
        <f t="shared" si="26"/>
        <v>790.20833333331632</v>
      </c>
      <c r="S164" s="333">
        <f t="shared" si="27"/>
        <v>0</v>
      </c>
      <c r="T164" s="264">
        <f>IFERROR(R164*'Unit Rates'!$D$17/100,"")</f>
        <v>237.06249999999491</v>
      </c>
      <c r="U164" s="260">
        <f t="shared" si="28"/>
        <v>0</v>
      </c>
      <c r="V164" s="284"/>
      <c r="W164" s="280" t="s">
        <v>385</v>
      </c>
      <c r="X164" s="281" t="s">
        <v>371</v>
      </c>
      <c r="Y164" s="281"/>
      <c r="Z164" s="280"/>
      <c r="AA164" s="281"/>
      <c r="AB164" s="281"/>
      <c r="AC164" s="282"/>
      <c r="AD164" s="281"/>
      <c r="AE164" s="281"/>
      <c r="AF164" s="281"/>
      <c r="AG164" s="280"/>
      <c r="AH164" s="282"/>
      <c r="AI164" s="280"/>
      <c r="AJ164" s="282"/>
      <c r="AK164" s="124"/>
      <c r="AL164" s="125"/>
      <c r="AM164" s="126"/>
      <c r="AN164" s="127"/>
      <c r="AO164" s="127"/>
      <c r="AP164" s="127"/>
      <c r="AQ164" s="115" t="str">
        <f t="shared" si="32"/>
        <v/>
      </c>
      <c r="AR164" s="115">
        <f t="shared" si="36"/>
        <v>114</v>
      </c>
      <c r="AS164" s="115" t="str">
        <f t="shared" si="29"/>
        <v/>
      </c>
      <c r="AT164" s="116" t="str">
        <f ca="1">IF(AS164="","",MIN(OFFSET(C164,0,0):OFFSET(C164,AS164-1,0)))</f>
        <v/>
      </c>
      <c r="AU164" s="116" t="str">
        <f ca="1">IF(AS164="","",MIN(OFFSET(D164,0,0):OFFSET(D164,AS164-1,0)))</f>
        <v/>
      </c>
      <c r="AV164" s="116" t="str">
        <f ca="1">IF(AS164="","",MAX(OFFSET(C164,0,0):OFFSET(C164,AS164-1,0)))</f>
        <v/>
      </c>
      <c r="AW164" s="116" t="str">
        <f ca="1">IF(AS164="","",MAX(OFFSET(D164,0,0):OFFSET(D164,AS164-1,0)))</f>
        <v/>
      </c>
      <c r="AX164" s="116">
        <f t="shared" ca="1" si="33"/>
        <v>0</v>
      </c>
      <c r="AY164" s="117">
        <f t="shared" ca="1" si="34"/>
        <v>0</v>
      </c>
      <c r="AZ164" s="233" t="str">
        <f>IFERROR(IF(#REF!="",R164*'Unit Rates'!$D$17/100,#REF!),"")</f>
        <v/>
      </c>
    </row>
    <row r="165" spans="1:52" ht="15.6" x14ac:dyDescent="0.3">
      <c r="A165" s="327"/>
      <c r="B165" s="329"/>
      <c r="C165" s="339">
        <v>49.39</v>
      </c>
      <c r="D165" s="340">
        <v>49.48</v>
      </c>
      <c r="E165" s="110">
        <f t="shared" si="30"/>
        <v>89.999999999996305</v>
      </c>
      <c r="F165" s="121"/>
      <c r="G165" s="121"/>
      <c r="H165" s="122">
        <f t="shared" si="31"/>
        <v>0</v>
      </c>
      <c r="I165" s="123" t="s">
        <v>59</v>
      </c>
      <c r="J165" s="111" t="s">
        <v>95</v>
      </c>
      <c r="K165" s="112" t="s">
        <v>103</v>
      </c>
      <c r="L165" s="113" t="str">
        <f>VLOOKUP('Damage Pickup'!$J165&amp;'Damage Pickup'!$K165,Code!$I$2:$M$51,4,0)</f>
        <v>Heavy Grade</v>
      </c>
      <c r="M165" s="331" t="s">
        <v>664</v>
      </c>
      <c r="N165" s="332">
        <v>116</v>
      </c>
      <c r="O165" s="286" t="s">
        <v>657</v>
      </c>
      <c r="P165" s="109"/>
      <c r="Q165" s="114">
        <f>VLOOKUP(J165&amp;K165,Code!$I$2:$M$51,5,0)</f>
        <v>19.755208333333329</v>
      </c>
      <c r="R165" s="262">
        <f t="shared" si="26"/>
        <v>1777.9687499999266</v>
      </c>
      <c r="S165" s="333">
        <f t="shared" si="27"/>
        <v>0</v>
      </c>
      <c r="T165" s="264">
        <f>IFERROR(R165*'Unit Rates'!$D$17/100,"")</f>
        <v>533.39062499997794</v>
      </c>
      <c r="U165" s="260">
        <f t="shared" si="28"/>
        <v>0</v>
      </c>
      <c r="V165" s="284"/>
      <c r="W165" s="280" t="s">
        <v>385</v>
      </c>
      <c r="X165" s="281" t="s">
        <v>371</v>
      </c>
      <c r="Y165" s="281"/>
      <c r="Z165" s="280"/>
      <c r="AA165" s="281"/>
      <c r="AB165" s="281"/>
      <c r="AC165" s="282"/>
      <c r="AD165" s="281"/>
      <c r="AE165" s="281"/>
      <c r="AF165" s="281"/>
      <c r="AG165" s="280"/>
      <c r="AH165" s="282"/>
      <c r="AI165" s="280"/>
      <c r="AJ165" s="282"/>
      <c r="AK165" s="124"/>
      <c r="AL165" s="125"/>
      <c r="AM165" s="126"/>
      <c r="AN165" s="127"/>
      <c r="AO165" s="127"/>
      <c r="AP165" s="127"/>
      <c r="AQ165" s="115" t="str">
        <f t="shared" si="32"/>
        <v/>
      </c>
      <c r="AR165" s="115">
        <f t="shared" si="36"/>
        <v>114</v>
      </c>
      <c r="AS165" s="115" t="str">
        <f t="shared" si="29"/>
        <v/>
      </c>
      <c r="AT165" s="116" t="str">
        <f ca="1">IF(AS165="","",MIN(OFFSET(C165,0,0):OFFSET(C165,AS165-1,0)))</f>
        <v/>
      </c>
      <c r="AU165" s="116" t="str">
        <f ca="1">IF(AS165="","",MIN(OFFSET(D165,0,0):OFFSET(D165,AS165-1,0)))</f>
        <v/>
      </c>
      <c r="AV165" s="116" t="str">
        <f ca="1">IF(AS165="","",MAX(OFFSET(C165,0,0):OFFSET(C165,AS165-1,0)))</f>
        <v/>
      </c>
      <c r="AW165" s="116" t="str">
        <f ca="1">IF(AS165="","",MAX(OFFSET(D165,0,0):OFFSET(D165,AS165-1,0)))</f>
        <v/>
      </c>
      <c r="AX165" s="116">
        <f t="shared" ca="1" si="33"/>
        <v>0</v>
      </c>
      <c r="AY165" s="117">
        <f t="shared" ca="1" si="34"/>
        <v>0</v>
      </c>
      <c r="AZ165" s="233" t="str">
        <f>IFERROR(IF(#REF!="",R165*'Unit Rates'!$D$17/100,#REF!),"")</f>
        <v/>
      </c>
    </row>
    <row r="166" spans="1:52" ht="15.6" x14ac:dyDescent="0.3">
      <c r="A166" s="327"/>
      <c r="B166" s="329"/>
      <c r="C166" s="339">
        <v>49.57</v>
      </c>
      <c r="D166" s="340">
        <v>49.61</v>
      </c>
      <c r="E166" s="110">
        <f t="shared" si="30"/>
        <v>39.999999999999147</v>
      </c>
      <c r="F166" s="121"/>
      <c r="G166" s="121"/>
      <c r="H166" s="122">
        <f t="shared" si="31"/>
        <v>0</v>
      </c>
      <c r="I166" s="123" t="s">
        <v>59</v>
      </c>
      <c r="J166" s="111" t="s">
        <v>95</v>
      </c>
      <c r="K166" s="112" t="s">
        <v>103</v>
      </c>
      <c r="L166" s="113" t="str">
        <f>VLOOKUP('Damage Pickup'!$J166&amp;'Damage Pickup'!$K166,Code!$I$2:$M$51,4,0)</f>
        <v>Heavy Grade</v>
      </c>
      <c r="M166" s="331" t="s">
        <v>665</v>
      </c>
      <c r="N166" s="332">
        <v>117</v>
      </c>
      <c r="O166" s="286" t="s">
        <v>675</v>
      </c>
      <c r="P166" s="109"/>
      <c r="Q166" s="114">
        <f>VLOOKUP(J166&amp;K166,Code!$I$2:$M$51,5,0)</f>
        <v>19.755208333333329</v>
      </c>
      <c r="R166" s="262">
        <f t="shared" si="26"/>
        <v>790.20833333331632</v>
      </c>
      <c r="S166" s="333">
        <f t="shared" si="27"/>
        <v>0</v>
      </c>
      <c r="T166" s="264">
        <f>IFERROR(R166*'Unit Rates'!$D$17/100,"")</f>
        <v>237.06249999999491</v>
      </c>
      <c r="U166" s="260">
        <f t="shared" si="28"/>
        <v>0</v>
      </c>
      <c r="V166" s="284"/>
      <c r="W166" s="280" t="s">
        <v>385</v>
      </c>
      <c r="X166" s="281" t="s">
        <v>371</v>
      </c>
      <c r="Y166" s="281"/>
      <c r="Z166" s="280"/>
      <c r="AA166" s="281"/>
      <c r="AB166" s="281"/>
      <c r="AC166" s="282"/>
      <c r="AD166" s="281"/>
      <c r="AE166" s="281"/>
      <c r="AF166" s="281"/>
      <c r="AG166" s="280"/>
      <c r="AH166" s="282"/>
      <c r="AI166" s="280"/>
      <c r="AJ166" s="282"/>
      <c r="AK166" s="124"/>
      <c r="AL166" s="125"/>
      <c r="AM166" s="126"/>
      <c r="AN166" s="127"/>
      <c r="AO166" s="127"/>
      <c r="AP166" s="127"/>
      <c r="AQ166" s="115" t="str">
        <f t="shared" si="32"/>
        <v/>
      </c>
      <c r="AR166" s="115">
        <f t="shared" si="36"/>
        <v>114</v>
      </c>
      <c r="AS166" s="115" t="str">
        <f t="shared" si="29"/>
        <v/>
      </c>
      <c r="AT166" s="116" t="str">
        <f ca="1">IF(AS166="","",MIN(OFFSET(C166,0,0):OFFSET(C166,AS166-1,0)))</f>
        <v/>
      </c>
      <c r="AU166" s="116" t="str">
        <f ca="1">IF(AS166="","",MIN(OFFSET(D166,0,0):OFFSET(D166,AS166-1,0)))</f>
        <v/>
      </c>
      <c r="AV166" s="116" t="str">
        <f ca="1">IF(AS166="","",MAX(OFFSET(C166,0,0):OFFSET(C166,AS166-1,0)))</f>
        <v/>
      </c>
      <c r="AW166" s="116" t="str">
        <f ca="1">IF(AS166="","",MAX(OFFSET(D166,0,0):OFFSET(D166,AS166-1,0)))</f>
        <v/>
      </c>
      <c r="AX166" s="116">
        <f t="shared" ca="1" si="33"/>
        <v>0</v>
      </c>
      <c r="AY166" s="117">
        <f t="shared" ca="1" si="34"/>
        <v>0</v>
      </c>
      <c r="AZ166" s="233" t="str">
        <f>IFERROR(IF(#REF!="",R166*'Unit Rates'!$D$17/100,#REF!),"")</f>
        <v/>
      </c>
    </row>
    <row r="167" spans="1:52" ht="15.6" x14ac:dyDescent="0.3">
      <c r="A167" s="327"/>
      <c r="B167" s="329"/>
      <c r="C167" s="328">
        <v>49.83</v>
      </c>
      <c r="D167" s="330">
        <v>49.87</v>
      </c>
      <c r="E167" s="110">
        <f t="shared" si="30"/>
        <v>39.999999999999147</v>
      </c>
      <c r="F167" s="121"/>
      <c r="G167" s="121"/>
      <c r="H167" s="122">
        <f t="shared" si="31"/>
        <v>0</v>
      </c>
      <c r="I167" s="123" t="s">
        <v>59</v>
      </c>
      <c r="J167" s="111" t="s">
        <v>95</v>
      </c>
      <c r="K167" s="112" t="s">
        <v>103</v>
      </c>
      <c r="L167" s="113" t="str">
        <f>VLOOKUP('Damage Pickup'!$J167&amp;'Damage Pickup'!$K167,Code!$I$2:$M$51,4,0)</f>
        <v>Heavy Grade</v>
      </c>
      <c r="M167" s="331" t="s">
        <v>666</v>
      </c>
      <c r="N167" s="332">
        <v>119</v>
      </c>
      <c r="O167" s="286" t="s">
        <v>675</v>
      </c>
      <c r="P167" s="109"/>
      <c r="Q167" s="114">
        <f>VLOOKUP(J167&amp;K167,Code!$I$2:$M$51,5,0)</f>
        <v>19.755208333333329</v>
      </c>
      <c r="R167" s="262">
        <f t="shared" si="26"/>
        <v>790.20833333331632</v>
      </c>
      <c r="S167" s="333">
        <f t="shared" si="27"/>
        <v>0</v>
      </c>
      <c r="T167" s="264">
        <f>IFERROR(R167*'Unit Rates'!$D$17/100,"")</f>
        <v>237.06249999999491</v>
      </c>
      <c r="U167" s="260">
        <f t="shared" si="28"/>
        <v>0</v>
      </c>
      <c r="V167" s="284"/>
      <c r="W167" s="280" t="s">
        <v>385</v>
      </c>
      <c r="X167" s="281" t="s">
        <v>371</v>
      </c>
      <c r="Y167" s="281"/>
      <c r="Z167" s="280"/>
      <c r="AA167" s="281"/>
      <c r="AB167" s="281"/>
      <c r="AC167" s="282"/>
      <c r="AD167" s="281"/>
      <c r="AE167" s="281"/>
      <c r="AF167" s="281"/>
      <c r="AG167" s="280"/>
      <c r="AH167" s="282"/>
      <c r="AI167" s="280"/>
      <c r="AJ167" s="282"/>
      <c r="AK167" s="124"/>
      <c r="AL167" s="125"/>
      <c r="AM167" s="126"/>
      <c r="AN167" s="127"/>
      <c r="AO167" s="127"/>
      <c r="AP167" s="127"/>
      <c r="AQ167" s="115" t="str">
        <f t="shared" si="32"/>
        <v/>
      </c>
      <c r="AR167" s="115">
        <f t="shared" si="36"/>
        <v>114</v>
      </c>
      <c r="AS167" s="115" t="str">
        <f t="shared" si="29"/>
        <v/>
      </c>
      <c r="AT167" s="116" t="str">
        <f ca="1">IF(AS167="","",MIN(OFFSET(C167,0,0):OFFSET(C167,AS167-1,0)))</f>
        <v/>
      </c>
      <c r="AU167" s="116" t="str">
        <f ca="1">IF(AS167="","",MIN(OFFSET(D167,0,0):OFFSET(D167,AS167-1,0)))</f>
        <v/>
      </c>
      <c r="AV167" s="116" t="str">
        <f ca="1">IF(AS167="","",MAX(OFFSET(C167,0,0):OFFSET(C167,AS167-1,0)))</f>
        <v/>
      </c>
      <c r="AW167" s="116" t="str">
        <f ca="1">IF(AS167="","",MAX(OFFSET(D167,0,0):OFFSET(D167,AS167-1,0)))</f>
        <v/>
      </c>
      <c r="AX167" s="116">
        <f t="shared" ca="1" si="33"/>
        <v>0</v>
      </c>
      <c r="AY167" s="117">
        <f t="shared" ca="1" si="34"/>
        <v>0</v>
      </c>
      <c r="AZ167" s="233" t="str">
        <f>IFERROR(IF(#REF!="",R167*'Unit Rates'!$D$17/100,#REF!),"")</f>
        <v/>
      </c>
    </row>
    <row r="168" spans="1:52" ht="15.6" x14ac:dyDescent="0.3">
      <c r="A168" s="327"/>
      <c r="B168" s="329"/>
      <c r="C168" s="328">
        <v>50.11</v>
      </c>
      <c r="D168" s="330">
        <v>50.15</v>
      </c>
      <c r="E168" s="110">
        <f t="shared" si="30"/>
        <v>39.999999999999147</v>
      </c>
      <c r="F168" s="121"/>
      <c r="G168" s="121"/>
      <c r="H168" s="122">
        <f t="shared" si="31"/>
        <v>0</v>
      </c>
      <c r="I168" s="123" t="s">
        <v>59</v>
      </c>
      <c r="J168" s="111" t="s">
        <v>95</v>
      </c>
      <c r="K168" s="112" t="s">
        <v>103</v>
      </c>
      <c r="L168" s="113" t="str">
        <f>VLOOKUP('Damage Pickup'!$J168&amp;'Damage Pickup'!$K168,Code!$I$2:$M$51,4,0)</f>
        <v>Heavy Grade</v>
      </c>
      <c r="M168" s="331" t="s">
        <v>667</v>
      </c>
      <c r="N168" s="332">
        <v>120</v>
      </c>
      <c r="O168" s="286" t="s">
        <v>675</v>
      </c>
      <c r="P168" s="109"/>
      <c r="Q168" s="114">
        <f>VLOOKUP(J168&amp;K168,Code!$I$2:$M$51,5,0)</f>
        <v>19.755208333333329</v>
      </c>
      <c r="R168" s="262">
        <f t="shared" ref="R168:R228" si="37">Q168*E168*IF(P168="",1,P168)</f>
        <v>790.20833333331632</v>
      </c>
      <c r="S168" s="333">
        <f t="shared" si="27"/>
        <v>0</v>
      </c>
      <c r="T168" s="264">
        <f>IFERROR(R168*'Unit Rates'!$D$17/100,"")</f>
        <v>237.06249999999491</v>
      </c>
      <c r="U168" s="260">
        <f t="shared" si="28"/>
        <v>0</v>
      </c>
      <c r="V168" s="284"/>
      <c r="W168" s="280" t="s">
        <v>385</v>
      </c>
      <c r="X168" s="281" t="s">
        <v>371</v>
      </c>
      <c r="Y168" s="281"/>
      <c r="Z168" s="280"/>
      <c r="AA168" s="281"/>
      <c r="AB168" s="281"/>
      <c r="AC168" s="282"/>
      <c r="AD168" s="281"/>
      <c r="AE168" s="281"/>
      <c r="AF168" s="281"/>
      <c r="AG168" s="280"/>
      <c r="AH168" s="282"/>
      <c r="AI168" s="280"/>
      <c r="AJ168" s="282"/>
      <c r="AK168" s="124"/>
      <c r="AL168" s="125"/>
      <c r="AM168" s="126"/>
      <c r="AN168" s="127"/>
      <c r="AO168" s="127"/>
      <c r="AP168" s="127"/>
      <c r="AQ168" s="115" t="str">
        <f t="shared" si="32"/>
        <v/>
      </c>
      <c r="AR168" s="115">
        <f t="shared" si="36"/>
        <v>114</v>
      </c>
      <c r="AS168" s="115" t="str">
        <f t="shared" si="29"/>
        <v/>
      </c>
      <c r="AT168" s="116" t="str">
        <f ca="1">IF(AS168="","",MIN(OFFSET(C168,0,0):OFFSET(C168,AS168-1,0)))</f>
        <v/>
      </c>
      <c r="AU168" s="116" t="str">
        <f ca="1">IF(AS168="","",MIN(OFFSET(D168,0,0):OFFSET(D168,AS168-1,0)))</f>
        <v/>
      </c>
      <c r="AV168" s="116" t="str">
        <f ca="1">IF(AS168="","",MAX(OFFSET(C168,0,0):OFFSET(C168,AS168-1,0)))</f>
        <v/>
      </c>
      <c r="AW168" s="116" t="str">
        <f ca="1">IF(AS168="","",MAX(OFFSET(D168,0,0):OFFSET(D168,AS168-1,0)))</f>
        <v/>
      </c>
      <c r="AX168" s="116">
        <f t="shared" ca="1" si="33"/>
        <v>0</v>
      </c>
      <c r="AY168" s="117">
        <f t="shared" ca="1" si="34"/>
        <v>0</v>
      </c>
      <c r="AZ168" s="233" t="str">
        <f>IFERROR(IF(#REF!="",R168*'Unit Rates'!$D$17/100,#REF!),"")</f>
        <v/>
      </c>
    </row>
    <row r="169" spans="1:52" ht="15.6" x14ac:dyDescent="0.3">
      <c r="A169" s="327"/>
      <c r="B169" s="329"/>
      <c r="C169" s="328">
        <v>50.93</v>
      </c>
      <c r="D169" s="330">
        <v>51.01</v>
      </c>
      <c r="E169" s="110">
        <f t="shared" si="30"/>
        <v>79.999999999998295</v>
      </c>
      <c r="F169" s="121"/>
      <c r="G169" s="121"/>
      <c r="H169" s="122">
        <f t="shared" si="31"/>
        <v>0</v>
      </c>
      <c r="I169" s="123" t="s">
        <v>459</v>
      </c>
      <c r="J169" s="111" t="s">
        <v>93</v>
      </c>
      <c r="K169" s="112" t="s">
        <v>104</v>
      </c>
      <c r="L169" s="347" t="str">
        <f>VLOOKUP('Damage Pickup'!$J169&amp;'Damage Pickup'!$K169,Code!$I$2:$M$51,4,0)</f>
        <v>Drain Reinstate</v>
      </c>
      <c r="M169" s="331" t="s">
        <v>668</v>
      </c>
      <c r="N169" s="332">
        <v>122</v>
      </c>
      <c r="O169" s="286" t="s">
        <v>988</v>
      </c>
      <c r="P169" s="109"/>
      <c r="Q169" s="114">
        <f>VLOOKUP(J169&amp;K169,Code!$I$2:$M$51,5,0)</f>
        <v>17.363281249999996</v>
      </c>
      <c r="R169" s="262">
        <f t="shared" si="37"/>
        <v>1389.0624999999702</v>
      </c>
      <c r="S169" s="333">
        <f t="shared" si="27"/>
        <v>0</v>
      </c>
      <c r="T169" s="264">
        <f>IFERROR(R169*'Unit Rates'!$D$17/100,"")</f>
        <v>416.71874999999108</v>
      </c>
      <c r="U169" s="260">
        <f t="shared" si="28"/>
        <v>0</v>
      </c>
      <c r="V169" s="284"/>
      <c r="W169" s="280" t="s">
        <v>385</v>
      </c>
      <c r="X169" s="281" t="s">
        <v>371</v>
      </c>
      <c r="Y169" s="281"/>
      <c r="Z169" s="280"/>
      <c r="AA169" s="281"/>
      <c r="AB169" s="281"/>
      <c r="AC169" s="282"/>
      <c r="AD169" s="281"/>
      <c r="AE169" s="281"/>
      <c r="AF169" s="281"/>
      <c r="AG169" s="280"/>
      <c r="AH169" s="282"/>
      <c r="AI169" s="280"/>
      <c r="AJ169" s="282"/>
      <c r="AK169" s="124"/>
      <c r="AL169" s="125"/>
      <c r="AM169" s="126"/>
      <c r="AN169" s="127"/>
      <c r="AO169" s="127"/>
      <c r="AP169" s="127"/>
      <c r="AQ169" s="115" t="str">
        <f t="shared" si="32"/>
        <v/>
      </c>
      <c r="AR169" s="115">
        <f t="shared" si="36"/>
        <v>114</v>
      </c>
      <c r="AS169" s="115" t="str">
        <f t="shared" si="29"/>
        <v/>
      </c>
      <c r="AT169" s="116" t="str">
        <f ca="1">IF(AS169="","",MIN(OFFSET(C169,0,0):OFFSET(C169,AS169-1,0)))</f>
        <v/>
      </c>
      <c r="AU169" s="116" t="str">
        <f ca="1">IF(AS169="","",MIN(OFFSET(D169,0,0):OFFSET(D169,AS169-1,0)))</f>
        <v/>
      </c>
      <c r="AV169" s="116" t="str">
        <f ca="1">IF(AS169="","",MAX(OFFSET(C169,0,0):OFFSET(C169,AS169-1,0)))</f>
        <v/>
      </c>
      <c r="AW169" s="116" t="str">
        <f ca="1">IF(AS169="","",MAX(OFFSET(D169,0,0):OFFSET(D169,AS169-1,0)))</f>
        <v/>
      </c>
      <c r="AX169" s="116">
        <f t="shared" ca="1" si="33"/>
        <v>0</v>
      </c>
      <c r="AY169" s="117">
        <f t="shared" ca="1" si="34"/>
        <v>0</v>
      </c>
      <c r="AZ169" s="233" t="str">
        <f>IFERROR(IF(#REF!="",R169*'Unit Rates'!$D$17/100,#REF!),"")</f>
        <v/>
      </c>
    </row>
    <row r="170" spans="1:52" ht="15.6" x14ac:dyDescent="0.3">
      <c r="A170" s="327"/>
      <c r="B170" s="329"/>
      <c r="C170" s="328">
        <v>51.73</v>
      </c>
      <c r="D170" s="330">
        <v>51.81</v>
      </c>
      <c r="E170" s="110">
        <f t="shared" si="30"/>
        <v>80.0000000000054</v>
      </c>
      <c r="F170" s="121"/>
      <c r="G170" s="121"/>
      <c r="H170" s="122">
        <f t="shared" si="31"/>
        <v>0</v>
      </c>
      <c r="I170" s="123" t="s">
        <v>459</v>
      </c>
      <c r="J170" s="111" t="s">
        <v>102</v>
      </c>
      <c r="K170" s="112" t="s">
        <v>103</v>
      </c>
      <c r="L170" s="113" t="str">
        <f>VLOOKUP('Damage Pickup'!$J170&amp;'Damage Pickup'!$K170,Code!$I$2:$M$51,4,0)</f>
        <v>Scour Protection Repair - Minor</v>
      </c>
      <c r="M170" s="331" t="s">
        <v>669</v>
      </c>
      <c r="N170" s="332">
        <v>123</v>
      </c>
      <c r="O170" s="286" t="s">
        <v>671</v>
      </c>
      <c r="P170" s="109"/>
      <c r="Q170" s="114">
        <f>VLOOKUP(J170&amp;K170,Code!$I$2:$M$51,5,0)</f>
        <v>4.3049999999999997</v>
      </c>
      <c r="R170" s="262">
        <f t="shared" si="37"/>
        <v>344.40000000002323</v>
      </c>
      <c r="S170" s="333">
        <f t="shared" si="27"/>
        <v>0</v>
      </c>
      <c r="T170" s="264">
        <f>IFERROR(R170*'Unit Rates'!$D$17/100,"")</f>
        <v>103.32000000000697</v>
      </c>
      <c r="U170" s="260">
        <f t="shared" si="28"/>
        <v>0</v>
      </c>
      <c r="V170" s="284"/>
      <c r="W170" s="280" t="s">
        <v>385</v>
      </c>
      <c r="X170" s="281" t="s">
        <v>371</v>
      </c>
      <c r="Y170" s="281"/>
      <c r="Z170" s="280"/>
      <c r="AA170" s="281"/>
      <c r="AB170" s="281"/>
      <c r="AC170" s="282"/>
      <c r="AD170" s="281"/>
      <c r="AE170" s="281"/>
      <c r="AF170" s="281"/>
      <c r="AG170" s="280"/>
      <c r="AH170" s="282"/>
      <c r="AI170" s="280"/>
      <c r="AJ170" s="282"/>
      <c r="AK170" s="124"/>
      <c r="AL170" s="125"/>
      <c r="AM170" s="126"/>
      <c r="AN170" s="127"/>
      <c r="AO170" s="127"/>
      <c r="AP170" s="127"/>
      <c r="AQ170" s="115" t="str">
        <f t="shared" si="32"/>
        <v/>
      </c>
      <c r="AR170" s="115">
        <f t="shared" si="36"/>
        <v>114</v>
      </c>
      <c r="AS170" s="115" t="str">
        <f t="shared" si="29"/>
        <v/>
      </c>
      <c r="AT170" s="116" t="str">
        <f ca="1">IF(AS170="","",MIN(OFFSET(C170,0,0):OFFSET(C170,AS170-1,0)))</f>
        <v/>
      </c>
      <c r="AU170" s="116" t="str">
        <f ca="1">IF(AS170="","",MIN(OFFSET(D170,0,0):OFFSET(D170,AS170-1,0)))</f>
        <v/>
      </c>
      <c r="AV170" s="116" t="str">
        <f ca="1">IF(AS170="","",MAX(OFFSET(C170,0,0):OFFSET(C170,AS170-1,0)))</f>
        <v/>
      </c>
      <c r="AW170" s="116" t="str">
        <f ca="1">IF(AS170="","",MAX(OFFSET(D170,0,0):OFFSET(D170,AS170-1,0)))</f>
        <v/>
      </c>
      <c r="AX170" s="116">
        <f t="shared" ca="1" si="33"/>
        <v>0</v>
      </c>
      <c r="AY170" s="117">
        <f t="shared" ca="1" si="34"/>
        <v>0</v>
      </c>
      <c r="AZ170" s="233" t="str">
        <f>IFERROR(IF(#REF!="",R170*'Unit Rates'!$D$17/100,#REF!),"")</f>
        <v/>
      </c>
    </row>
    <row r="171" spans="1:52" ht="15.6" x14ac:dyDescent="0.3">
      <c r="A171" s="327"/>
      <c r="B171" s="329"/>
      <c r="C171" s="328">
        <v>52.58</v>
      </c>
      <c r="D171" s="330">
        <v>52.7</v>
      </c>
      <c r="E171" s="110">
        <f t="shared" si="30"/>
        <v>120.00000000000455</v>
      </c>
      <c r="F171" s="121"/>
      <c r="G171" s="121"/>
      <c r="H171" s="122">
        <f t="shared" si="31"/>
        <v>0</v>
      </c>
      <c r="I171" s="123" t="s">
        <v>459</v>
      </c>
      <c r="J171" s="111" t="s">
        <v>102</v>
      </c>
      <c r="K171" s="112" t="s">
        <v>103</v>
      </c>
      <c r="L171" s="113" t="str">
        <f>VLOOKUP('Damage Pickup'!$J171&amp;'Damage Pickup'!$K171,Code!$I$2:$M$51,4,0)</f>
        <v>Scour Protection Repair - Minor</v>
      </c>
      <c r="M171" s="331" t="s">
        <v>670</v>
      </c>
      <c r="N171" s="332">
        <v>124</v>
      </c>
      <c r="O171" s="286" t="s">
        <v>671</v>
      </c>
      <c r="P171" s="109"/>
      <c r="Q171" s="114">
        <f>VLOOKUP(J171&amp;K171,Code!$I$2:$M$51,5,0)</f>
        <v>4.3049999999999997</v>
      </c>
      <c r="R171" s="262">
        <f t="shared" si="37"/>
        <v>516.60000000001958</v>
      </c>
      <c r="S171" s="333">
        <f t="shared" si="27"/>
        <v>0</v>
      </c>
      <c r="T171" s="264">
        <f>IFERROR(R171*'Unit Rates'!$D$17/100,"")</f>
        <v>154.98000000000587</v>
      </c>
      <c r="U171" s="260">
        <f t="shared" si="28"/>
        <v>0</v>
      </c>
      <c r="V171" s="284"/>
      <c r="W171" s="280" t="s">
        <v>385</v>
      </c>
      <c r="X171" s="281" t="s">
        <v>371</v>
      </c>
      <c r="Y171" s="281"/>
      <c r="Z171" s="280"/>
      <c r="AA171" s="281"/>
      <c r="AB171" s="281"/>
      <c r="AC171" s="282"/>
      <c r="AD171" s="281"/>
      <c r="AE171" s="281"/>
      <c r="AF171" s="281"/>
      <c r="AG171" s="280"/>
      <c r="AH171" s="282"/>
      <c r="AI171" s="280"/>
      <c r="AJ171" s="282"/>
      <c r="AK171" s="124"/>
      <c r="AL171" s="125"/>
      <c r="AM171" s="126"/>
      <c r="AN171" s="127"/>
      <c r="AO171" s="127"/>
      <c r="AP171" s="127"/>
      <c r="AQ171" s="115" t="str">
        <f t="shared" si="32"/>
        <v/>
      </c>
      <c r="AR171" s="115">
        <f t="shared" si="36"/>
        <v>114</v>
      </c>
      <c r="AS171" s="115" t="str">
        <f t="shared" si="29"/>
        <v/>
      </c>
      <c r="AT171" s="116" t="str">
        <f ca="1">IF(AS171="","",MIN(OFFSET(C171,0,0):OFFSET(C171,AS171-1,0)))</f>
        <v/>
      </c>
      <c r="AU171" s="116" t="str">
        <f ca="1">IF(AS171="","",MIN(OFFSET(D171,0,0):OFFSET(D171,AS171-1,0)))</f>
        <v/>
      </c>
      <c r="AV171" s="116" t="str">
        <f ca="1">IF(AS171="","",MAX(OFFSET(C171,0,0):OFFSET(C171,AS171-1,0)))</f>
        <v/>
      </c>
      <c r="AW171" s="116" t="str">
        <f ca="1">IF(AS171="","",MAX(OFFSET(D171,0,0):OFFSET(D171,AS171-1,0)))</f>
        <v/>
      </c>
      <c r="AX171" s="116">
        <f t="shared" ca="1" si="33"/>
        <v>0</v>
      </c>
      <c r="AY171" s="117">
        <f t="shared" ca="1" si="34"/>
        <v>0</v>
      </c>
      <c r="AZ171" s="233" t="str">
        <f>IFERROR(IF(#REF!="",R171*'Unit Rates'!$D$17/100,#REF!),"")</f>
        <v/>
      </c>
    </row>
    <row r="172" spans="1:52" ht="15.6" x14ac:dyDescent="0.3">
      <c r="A172" s="327"/>
      <c r="B172" s="329"/>
      <c r="C172" s="328">
        <v>52.93</v>
      </c>
      <c r="D172" s="330">
        <v>53.14</v>
      </c>
      <c r="E172" s="110">
        <f t="shared" si="30"/>
        <v>210.00000000000085</v>
      </c>
      <c r="F172" s="121"/>
      <c r="G172" s="121"/>
      <c r="H172" s="122">
        <f t="shared" si="31"/>
        <v>0</v>
      </c>
      <c r="I172" s="123" t="s">
        <v>57</v>
      </c>
      <c r="J172" s="111" t="s">
        <v>93</v>
      </c>
      <c r="K172" s="112" t="s">
        <v>103</v>
      </c>
      <c r="L172" s="113" t="str">
        <f>VLOOKUP('Damage Pickup'!$J172&amp;'Damage Pickup'!$K172,Code!$I$2:$M$51,4,0)</f>
        <v>Drain Reshape</v>
      </c>
      <c r="M172" s="331" t="s">
        <v>672</v>
      </c>
      <c r="N172" s="332">
        <v>125</v>
      </c>
      <c r="O172" s="286" t="s">
        <v>673</v>
      </c>
      <c r="P172" s="109"/>
      <c r="Q172" s="114">
        <f>VLOOKUP(J172&amp;K172,Code!$I$2:$M$51,5,0)</f>
        <v>1.18875</v>
      </c>
      <c r="R172" s="262">
        <f t="shared" si="37"/>
        <v>249.63750000000101</v>
      </c>
      <c r="S172" s="333">
        <f t="shared" si="27"/>
        <v>0</v>
      </c>
      <c r="T172" s="264">
        <f>IFERROR(R172*'Unit Rates'!$D$17/100,"")</f>
        <v>74.891250000000298</v>
      </c>
      <c r="U172" s="260">
        <f t="shared" si="28"/>
        <v>0</v>
      </c>
      <c r="V172" s="284"/>
      <c r="W172" s="280" t="s">
        <v>385</v>
      </c>
      <c r="X172" s="281" t="s">
        <v>371</v>
      </c>
      <c r="Y172" s="281"/>
      <c r="Z172" s="280"/>
      <c r="AA172" s="281"/>
      <c r="AB172" s="281"/>
      <c r="AC172" s="282"/>
      <c r="AD172" s="281"/>
      <c r="AE172" s="281"/>
      <c r="AF172" s="281"/>
      <c r="AG172" s="280"/>
      <c r="AH172" s="282"/>
      <c r="AI172" s="280"/>
      <c r="AJ172" s="282"/>
      <c r="AK172" s="124"/>
      <c r="AL172" s="125"/>
      <c r="AM172" s="126"/>
      <c r="AN172" s="127"/>
      <c r="AO172" s="127"/>
      <c r="AP172" s="127"/>
      <c r="AQ172" s="115" t="str">
        <f t="shared" si="32"/>
        <v/>
      </c>
      <c r="AR172" s="115">
        <f t="shared" si="36"/>
        <v>114</v>
      </c>
      <c r="AS172" s="115" t="str">
        <f t="shared" si="29"/>
        <v/>
      </c>
      <c r="AT172" s="116" t="str">
        <f ca="1">IF(AS172="","",MIN(OFFSET(C172,0,0):OFFSET(C172,AS172-1,0)))</f>
        <v/>
      </c>
      <c r="AU172" s="116" t="str">
        <f ca="1">IF(AS172="","",MIN(OFFSET(D172,0,0):OFFSET(D172,AS172-1,0)))</f>
        <v/>
      </c>
      <c r="AV172" s="116" t="str">
        <f ca="1">IF(AS172="","",MAX(OFFSET(C172,0,0):OFFSET(C172,AS172-1,0)))</f>
        <v/>
      </c>
      <c r="AW172" s="116" t="str">
        <f ca="1">IF(AS172="","",MAX(OFFSET(D172,0,0):OFFSET(D172,AS172-1,0)))</f>
        <v/>
      </c>
      <c r="AX172" s="116">
        <f t="shared" ca="1" si="33"/>
        <v>0</v>
      </c>
      <c r="AY172" s="117">
        <f t="shared" ca="1" si="34"/>
        <v>0</v>
      </c>
      <c r="AZ172" s="233" t="str">
        <f>IFERROR(IF(#REF!="",R172*'Unit Rates'!$D$17/100,#REF!),"")</f>
        <v/>
      </c>
    </row>
    <row r="173" spans="1:52" ht="15.6" x14ac:dyDescent="0.3">
      <c r="A173" s="327"/>
      <c r="B173" s="329"/>
      <c r="C173" s="328">
        <v>53.36</v>
      </c>
      <c r="D173" s="330">
        <v>53.88</v>
      </c>
      <c r="E173" s="110">
        <f t="shared" si="30"/>
        <v>520.00000000000318</v>
      </c>
      <c r="F173" s="121"/>
      <c r="G173" s="121"/>
      <c r="H173" s="122">
        <f t="shared" si="31"/>
        <v>0</v>
      </c>
      <c r="I173" s="123" t="s">
        <v>58</v>
      </c>
      <c r="J173" s="111" t="s">
        <v>93</v>
      </c>
      <c r="K173" s="112" t="s">
        <v>103</v>
      </c>
      <c r="L173" s="113" t="str">
        <f>VLOOKUP('Damage Pickup'!$J173&amp;'Damage Pickup'!$K173,Code!$I$2:$M$51,4,0)</f>
        <v>Drain Reshape</v>
      </c>
      <c r="M173" s="331" t="s">
        <v>674</v>
      </c>
      <c r="N173" s="332">
        <v>126</v>
      </c>
      <c r="O173" s="286" t="s">
        <v>677</v>
      </c>
      <c r="P173" s="109"/>
      <c r="Q173" s="114">
        <f>VLOOKUP(J173&amp;K173,Code!$I$2:$M$51,5,0)</f>
        <v>1.18875</v>
      </c>
      <c r="R173" s="262">
        <f t="shared" si="37"/>
        <v>618.15000000000373</v>
      </c>
      <c r="S173" s="333">
        <f t="shared" si="27"/>
        <v>0</v>
      </c>
      <c r="T173" s="264">
        <f>IFERROR(R173*'Unit Rates'!$D$17/100,"")</f>
        <v>185.44500000000113</v>
      </c>
      <c r="U173" s="260">
        <f t="shared" si="28"/>
        <v>0</v>
      </c>
      <c r="V173" s="284"/>
      <c r="W173" s="280" t="s">
        <v>385</v>
      </c>
      <c r="X173" s="281" t="s">
        <v>371</v>
      </c>
      <c r="Y173" s="281"/>
      <c r="Z173" s="280"/>
      <c r="AA173" s="281"/>
      <c r="AB173" s="281"/>
      <c r="AC173" s="282"/>
      <c r="AD173" s="281"/>
      <c r="AE173" s="281"/>
      <c r="AF173" s="281"/>
      <c r="AG173" s="280"/>
      <c r="AH173" s="282"/>
      <c r="AI173" s="280"/>
      <c r="AJ173" s="282"/>
      <c r="AK173" s="124"/>
      <c r="AL173" s="125"/>
      <c r="AM173" s="126"/>
      <c r="AN173" s="127"/>
      <c r="AO173" s="127"/>
      <c r="AP173" s="127"/>
      <c r="AQ173" s="115" t="str">
        <f t="shared" si="32"/>
        <v/>
      </c>
      <c r="AR173" s="115">
        <f t="shared" si="36"/>
        <v>114</v>
      </c>
      <c r="AS173" s="115" t="str">
        <f t="shared" si="29"/>
        <v/>
      </c>
      <c r="AT173" s="116" t="str">
        <f ca="1">IF(AS173="","",MIN(OFFSET(C173,0,0):OFFSET(C173,AS173-1,0)))</f>
        <v/>
      </c>
      <c r="AU173" s="116" t="str">
        <f ca="1">IF(AS173="","",MIN(OFFSET(D173,0,0):OFFSET(D173,AS173-1,0)))</f>
        <v/>
      </c>
      <c r="AV173" s="116" t="str">
        <f ca="1">IF(AS173="","",MAX(OFFSET(C173,0,0):OFFSET(C173,AS173-1,0)))</f>
        <v/>
      </c>
      <c r="AW173" s="116" t="str">
        <f ca="1">IF(AS173="","",MAX(OFFSET(D173,0,0):OFFSET(D173,AS173-1,0)))</f>
        <v/>
      </c>
      <c r="AX173" s="116">
        <f t="shared" ca="1" si="33"/>
        <v>0</v>
      </c>
      <c r="AY173" s="117">
        <f t="shared" ca="1" si="34"/>
        <v>0</v>
      </c>
      <c r="AZ173" s="233" t="str">
        <f>IFERROR(IF(#REF!="",R173*'Unit Rates'!$D$17/100,#REF!),"")</f>
        <v/>
      </c>
    </row>
    <row r="174" spans="1:52" ht="15.6" x14ac:dyDescent="0.3">
      <c r="A174" s="327"/>
      <c r="B174" s="329"/>
      <c r="C174" s="339">
        <v>54.05</v>
      </c>
      <c r="D174" s="340">
        <v>54.17</v>
      </c>
      <c r="E174" s="110">
        <f t="shared" si="30"/>
        <v>120.00000000000455</v>
      </c>
      <c r="F174" s="121"/>
      <c r="G174" s="121"/>
      <c r="H174" s="122">
        <f t="shared" si="31"/>
        <v>0</v>
      </c>
      <c r="I174" s="123" t="s">
        <v>459</v>
      </c>
      <c r="J174" s="111" t="s">
        <v>92</v>
      </c>
      <c r="K174" s="112" t="s">
        <v>103</v>
      </c>
      <c r="L174" s="113" t="str">
        <f>VLOOKUP('Damage Pickup'!$J174&amp;'Damage Pickup'!$K174,Code!$I$2:$M$51,4,0)</f>
        <v>Drain Silt/Debris Removal - Minor</v>
      </c>
      <c r="M174" s="331" t="s">
        <v>676</v>
      </c>
      <c r="N174" s="332">
        <v>127</v>
      </c>
      <c r="O174" s="286" t="s">
        <v>678</v>
      </c>
      <c r="P174" s="109"/>
      <c r="Q174" s="114">
        <f>VLOOKUP(J174&amp;K174,Code!$I$2:$M$51,5,0)</f>
        <v>2.2200000000000002</v>
      </c>
      <c r="R174" s="262">
        <f t="shared" si="37"/>
        <v>266.4000000000101</v>
      </c>
      <c r="S174" s="333">
        <f t="shared" si="27"/>
        <v>0</v>
      </c>
      <c r="T174" s="264">
        <f>IFERROR(R174*'Unit Rates'!$D$17/100,"")</f>
        <v>79.920000000003029</v>
      </c>
      <c r="U174" s="260">
        <f t="shared" si="28"/>
        <v>0</v>
      </c>
      <c r="V174" s="284"/>
      <c r="W174" s="280" t="s">
        <v>385</v>
      </c>
      <c r="X174" s="281" t="s">
        <v>371</v>
      </c>
      <c r="Y174" s="281"/>
      <c r="Z174" s="280"/>
      <c r="AA174" s="281"/>
      <c r="AB174" s="281"/>
      <c r="AC174" s="282"/>
      <c r="AD174" s="281"/>
      <c r="AE174" s="281"/>
      <c r="AF174" s="281"/>
      <c r="AG174" s="280"/>
      <c r="AH174" s="282"/>
      <c r="AI174" s="280"/>
      <c r="AJ174" s="282"/>
      <c r="AK174" s="124"/>
      <c r="AL174" s="125"/>
      <c r="AM174" s="126"/>
      <c r="AN174" s="127"/>
      <c r="AO174" s="127"/>
      <c r="AP174" s="127"/>
      <c r="AQ174" s="115" t="str">
        <f t="shared" si="32"/>
        <v/>
      </c>
      <c r="AR174" s="115">
        <f t="shared" si="36"/>
        <v>114</v>
      </c>
      <c r="AS174" s="115" t="str">
        <f t="shared" si="29"/>
        <v/>
      </c>
      <c r="AT174" s="116" t="str">
        <f ca="1">IF(AS174="","",MIN(OFFSET(C174,0,0):OFFSET(C174,AS174-1,0)))</f>
        <v/>
      </c>
      <c r="AU174" s="116" t="str">
        <f ca="1">IF(AS174="","",MIN(OFFSET(D174,0,0):OFFSET(D174,AS174-1,0)))</f>
        <v/>
      </c>
      <c r="AV174" s="116" t="str">
        <f ca="1">IF(AS174="","",MAX(OFFSET(C174,0,0):OFFSET(C174,AS174-1,0)))</f>
        <v/>
      </c>
      <c r="AW174" s="116" t="str">
        <f ca="1">IF(AS174="","",MAX(OFFSET(D174,0,0):OFFSET(D174,AS174-1,0)))</f>
        <v/>
      </c>
      <c r="AX174" s="116">
        <f t="shared" ca="1" si="33"/>
        <v>0</v>
      </c>
      <c r="AY174" s="117">
        <f t="shared" ca="1" si="34"/>
        <v>0</v>
      </c>
      <c r="AZ174" s="233" t="str">
        <f>IFERROR(IF(#REF!="",R174*'Unit Rates'!$D$17/100,#REF!),"")</f>
        <v/>
      </c>
    </row>
    <row r="175" spans="1:52" ht="15.6" x14ac:dyDescent="0.3">
      <c r="A175" s="327"/>
      <c r="B175" s="329"/>
      <c r="C175" s="328">
        <v>54.17</v>
      </c>
      <c r="D175" s="330">
        <v>63.99</v>
      </c>
      <c r="E175" s="341">
        <f t="shared" si="30"/>
        <v>9820</v>
      </c>
      <c r="F175" s="121"/>
      <c r="G175" s="121"/>
      <c r="H175" s="122">
        <f t="shared" si="31"/>
        <v>0</v>
      </c>
      <c r="I175" s="123" t="s">
        <v>59</v>
      </c>
      <c r="J175" s="111" t="s">
        <v>95</v>
      </c>
      <c r="K175" s="112" t="s">
        <v>103</v>
      </c>
      <c r="L175" s="113" t="str">
        <f>VLOOKUP('Damage Pickup'!$J175&amp;'Damage Pickup'!$K175,Code!$I$2:$M$51,4,0)</f>
        <v>Heavy Grade</v>
      </c>
      <c r="M175" s="331" t="s">
        <v>679</v>
      </c>
      <c r="N175" s="332" t="s">
        <v>904</v>
      </c>
      <c r="O175" s="338" t="s">
        <v>979</v>
      </c>
      <c r="P175" s="109"/>
      <c r="Q175" s="114">
        <f>VLOOKUP(J175&amp;K175,Code!$I$2:$M$51,5,0)</f>
        <v>19.755208333333329</v>
      </c>
      <c r="R175" s="262">
        <f t="shared" si="37"/>
        <v>193996.14583333328</v>
      </c>
      <c r="S175" s="333">
        <f t="shared" si="27"/>
        <v>0</v>
      </c>
      <c r="T175" s="264">
        <f>IFERROR(R175*'Unit Rates'!$D$17/100,"")</f>
        <v>58198.843749999978</v>
      </c>
      <c r="U175" s="260">
        <f t="shared" si="28"/>
        <v>0</v>
      </c>
      <c r="V175" s="284"/>
      <c r="W175" s="280" t="s">
        <v>385</v>
      </c>
      <c r="X175" s="281" t="s">
        <v>371</v>
      </c>
      <c r="Y175" s="281"/>
      <c r="Z175" s="280"/>
      <c r="AA175" s="281"/>
      <c r="AB175" s="281"/>
      <c r="AC175" s="282"/>
      <c r="AD175" s="281"/>
      <c r="AE175" s="281"/>
      <c r="AF175" s="281"/>
      <c r="AG175" s="280"/>
      <c r="AH175" s="282"/>
      <c r="AI175" s="280"/>
      <c r="AJ175" s="282"/>
      <c r="AK175" s="124"/>
      <c r="AL175" s="125"/>
      <c r="AM175" s="126"/>
      <c r="AN175" s="127"/>
      <c r="AO175" s="127"/>
      <c r="AP175" s="127"/>
      <c r="AQ175" s="115" t="str">
        <f t="shared" si="32"/>
        <v/>
      </c>
      <c r="AR175" s="115">
        <f t="shared" si="36"/>
        <v>114</v>
      </c>
      <c r="AS175" s="115" t="str">
        <f t="shared" si="29"/>
        <v/>
      </c>
      <c r="AT175" s="116" t="str">
        <f ca="1">IF(AS175="","",MIN(OFFSET(C175,0,0):OFFSET(C175,AS175-1,0)))</f>
        <v/>
      </c>
      <c r="AU175" s="116" t="str">
        <f ca="1">IF(AS175="","",MIN(OFFSET(D175,0,0):OFFSET(D175,AS175-1,0)))</f>
        <v/>
      </c>
      <c r="AV175" s="116" t="str">
        <f ca="1">IF(AS175="","",MAX(OFFSET(C175,0,0):OFFSET(C175,AS175-1,0)))</f>
        <v/>
      </c>
      <c r="AW175" s="116" t="str">
        <f ca="1">IF(AS175="","",MAX(OFFSET(D175,0,0):OFFSET(D175,AS175-1,0)))</f>
        <v/>
      </c>
      <c r="AX175" s="116">
        <f t="shared" ca="1" si="33"/>
        <v>0</v>
      </c>
      <c r="AY175" s="117">
        <f t="shared" ca="1" si="34"/>
        <v>0</v>
      </c>
      <c r="AZ175" s="233" t="str">
        <f>IFERROR(IF(#REF!="",R175*'Unit Rates'!$D$17/100,#REF!),"")</f>
        <v/>
      </c>
    </row>
    <row r="176" spans="1:52" ht="15.6" x14ac:dyDescent="0.3">
      <c r="A176" s="327"/>
      <c r="B176" s="329"/>
      <c r="C176" s="328">
        <v>63.99</v>
      </c>
      <c r="D176" s="330">
        <v>64.180000000000007</v>
      </c>
      <c r="E176" s="110">
        <f t="shared" si="30"/>
        <v>190.00000000000483</v>
      </c>
      <c r="F176" s="121"/>
      <c r="G176" s="121"/>
      <c r="H176" s="122">
        <f t="shared" si="31"/>
        <v>0</v>
      </c>
      <c r="I176" s="123" t="s">
        <v>59</v>
      </c>
      <c r="J176" s="111" t="s">
        <v>95</v>
      </c>
      <c r="K176" s="112" t="s">
        <v>103</v>
      </c>
      <c r="L176" s="113" t="str">
        <f>VLOOKUP('Damage Pickup'!$J176&amp;'Damage Pickup'!$K176,Code!$I$2:$M$51,4,0)</f>
        <v>Heavy Grade</v>
      </c>
      <c r="M176" s="331" t="s">
        <v>680</v>
      </c>
      <c r="N176" s="332">
        <v>158</v>
      </c>
      <c r="O176" s="338" t="s">
        <v>681</v>
      </c>
      <c r="P176" s="109"/>
      <c r="Q176" s="114">
        <f>VLOOKUP(J176&amp;K176,Code!$I$2:$M$51,5,0)</f>
        <v>19.755208333333329</v>
      </c>
      <c r="R176" s="262">
        <f t="shared" si="37"/>
        <v>3753.4895833334281</v>
      </c>
      <c r="S176" s="333">
        <f t="shared" si="27"/>
        <v>0</v>
      </c>
      <c r="T176" s="264">
        <f>IFERROR(R176*'Unit Rates'!$D$17/100,"")</f>
        <v>1126.0468750000284</v>
      </c>
      <c r="U176" s="260">
        <f t="shared" si="28"/>
        <v>0</v>
      </c>
      <c r="V176" s="284"/>
      <c r="W176" s="280" t="s">
        <v>385</v>
      </c>
      <c r="X176" s="281" t="s">
        <v>371</v>
      </c>
      <c r="Y176" s="281"/>
      <c r="Z176" s="280"/>
      <c r="AA176" s="281"/>
      <c r="AB176" s="281"/>
      <c r="AC176" s="282"/>
      <c r="AD176" s="281"/>
      <c r="AE176" s="281"/>
      <c r="AF176" s="281"/>
      <c r="AG176" s="280"/>
      <c r="AH176" s="282"/>
      <c r="AI176" s="280"/>
      <c r="AJ176" s="282"/>
      <c r="AK176" s="124"/>
      <c r="AL176" s="125"/>
      <c r="AM176" s="126"/>
      <c r="AN176" s="127"/>
      <c r="AO176" s="127"/>
      <c r="AP176" s="127"/>
      <c r="AQ176" s="115" t="str">
        <f t="shared" si="32"/>
        <v/>
      </c>
      <c r="AR176" s="115">
        <f t="shared" si="36"/>
        <v>114</v>
      </c>
      <c r="AS176" s="115" t="str">
        <f t="shared" si="29"/>
        <v/>
      </c>
      <c r="AT176" s="116" t="str">
        <f ca="1">IF(AS176="","",MIN(OFFSET(C176,0,0):OFFSET(C176,AS176-1,0)))</f>
        <v/>
      </c>
      <c r="AU176" s="116" t="str">
        <f ca="1">IF(AS176="","",MIN(OFFSET(D176,0,0):OFFSET(D176,AS176-1,0)))</f>
        <v/>
      </c>
      <c r="AV176" s="116" t="str">
        <f ca="1">IF(AS176="","",MAX(OFFSET(C176,0,0):OFFSET(C176,AS176-1,0)))</f>
        <v/>
      </c>
      <c r="AW176" s="116" t="str">
        <f ca="1">IF(AS176="","",MAX(OFFSET(D176,0,0):OFFSET(D176,AS176-1,0)))</f>
        <v/>
      </c>
      <c r="AX176" s="116">
        <f t="shared" ca="1" si="33"/>
        <v>0</v>
      </c>
      <c r="AY176" s="117">
        <f t="shared" ca="1" si="34"/>
        <v>0</v>
      </c>
      <c r="AZ176" s="233" t="str">
        <f>IFERROR(IF(#REF!="",R176*'Unit Rates'!$D$17/100,#REF!),"")</f>
        <v/>
      </c>
    </row>
    <row r="177" spans="1:52" ht="15.6" x14ac:dyDescent="0.3">
      <c r="A177" s="327"/>
      <c r="B177" s="329"/>
      <c r="C177" s="328">
        <v>64.180000000000007</v>
      </c>
      <c r="D177" s="330">
        <v>64.48</v>
      </c>
      <c r="E177" s="110">
        <f t="shared" si="30"/>
        <v>299.99999999999716</v>
      </c>
      <c r="F177" s="121"/>
      <c r="G177" s="121"/>
      <c r="H177" s="122">
        <f t="shared" si="31"/>
        <v>0</v>
      </c>
      <c r="I177" s="123" t="s">
        <v>59</v>
      </c>
      <c r="J177" s="111" t="s">
        <v>95</v>
      </c>
      <c r="K177" s="112" t="s">
        <v>103</v>
      </c>
      <c r="L177" s="113" t="str">
        <f>VLOOKUP('Damage Pickup'!$J177&amp;'Damage Pickup'!$K177,Code!$I$2:$M$51,4,0)</f>
        <v>Heavy Grade</v>
      </c>
      <c r="M177" s="331" t="s">
        <v>682</v>
      </c>
      <c r="N177" s="332">
        <v>159</v>
      </c>
      <c r="O177" s="338" t="s">
        <v>979</v>
      </c>
      <c r="P177" s="109"/>
      <c r="Q177" s="114">
        <f>VLOOKUP(J177&amp;K177,Code!$I$2:$M$51,5,0)</f>
        <v>19.755208333333329</v>
      </c>
      <c r="R177" s="262">
        <f t="shared" si="37"/>
        <v>5926.5624999999427</v>
      </c>
      <c r="S177" s="333">
        <f t="shared" si="27"/>
        <v>0</v>
      </c>
      <c r="T177" s="264">
        <f>IFERROR(R177*'Unit Rates'!$D$17/100,"")</f>
        <v>1777.9687499999827</v>
      </c>
      <c r="U177" s="260">
        <f t="shared" si="28"/>
        <v>0</v>
      </c>
      <c r="V177" s="284"/>
      <c r="W177" s="280" t="s">
        <v>385</v>
      </c>
      <c r="X177" s="281" t="s">
        <v>371</v>
      </c>
      <c r="Y177" s="281"/>
      <c r="Z177" s="280"/>
      <c r="AA177" s="281"/>
      <c r="AB177" s="281"/>
      <c r="AC177" s="282"/>
      <c r="AD177" s="281"/>
      <c r="AE177" s="281"/>
      <c r="AF177" s="281"/>
      <c r="AG177" s="280"/>
      <c r="AH177" s="282"/>
      <c r="AI177" s="280"/>
      <c r="AJ177" s="282"/>
      <c r="AK177" s="124"/>
      <c r="AL177" s="125"/>
      <c r="AM177" s="126"/>
      <c r="AN177" s="127"/>
      <c r="AO177" s="127"/>
      <c r="AP177" s="127"/>
      <c r="AQ177" s="115" t="str">
        <f t="shared" si="32"/>
        <v/>
      </c>
      <c r="AR177" s="115">
        <f t="shared" si="36"/>
        <v>114</v>
      </c>
      <c r="AS177" s="115" t="str">
        <f t="shared" si="29"/>
        <v/>
      </c>
      <c r="AT177" s="116" t="str">
        <f ca="1">IF(AS177="","",MIN(OFFSET(C177,0,0):OFFSET(C177,AS177-1,0)))</f>
        <v/>
      </c>
      <c r="AU177" s="116" t="str">
        <f ca="1">IF(AS177="","",MIN(OFFSET(D177,0,0):OFFSET(D177,AS177-1,0)))</f>
        <v/>
      </c>
      <c r="AV177" s="116" t="str">
        <f ca="1">IF(AS177="","",MAX(OFFSET(C177,0,0):OFFSET(C177,AS177-1,0)))</f>
        <v/>
      </c>
      <c r="AW177" s="116" t="str">
        <f ca="1">IF(AS177="","",MAX(OFFSET(D177,0,0):OFFSET(D177,AS177-1,0)))</f>
        <v/>
      </c>
      <c r="AX177" s="116">
        <f t="shared" ca="1" si="33"/>
        <v>0</v>
      </c>
      <c r="AY177" s="117">
        <f t="shared" ca="1" si="34"/>
        <v>0</v>
      </c>
      <c r="AZ177" s="233" t="str">
        <f>IFERROR(IF(#REF!="",R177*'Unit Rates'!$D$17/100,#REF!),"")</f>
        <v/>
      </c>
    </row>
    <row r="178" spans="1:52" ht="15.6" x14ac:dyDescent="0.3">
      <c r="A178" s="327"/>
      <c r="B178" s="329"/>
      <c r="C178" s="328">
        <v>64.48</v>
      </c>
      <c r="D178" s="330">
        <v>65.53</v>
      </c>
      <c r="E178" s="110">
        <f t="shared" si="30"/>
        <v>1049.9999999999973</v>
      </c>
      <c r="F178" s="121"/>
      <c r="G178" s="121"/>
      <c r="H178" s="122">
        <f t="shared" si="31"/>
        <v>0</v>
      </c>
      <c r="I178" s="123" t="s">
        <v>59</v>
      </c>
      <c r="J178" s="111" t="s">
        <v>95</v>
      </c>
      <c r="K178" s="112" t="s">
        <v>103</v>
      </c>
      <c r="L178" s="113" t="str">
        <f>VLOOKUP('Damage Pickup'!$J178&amp;'Damage Pickup'!$K178,Code!$I$2:$M$51,4,0)</f>
        <v>Heavy Grade</v>
      </c>
      <c r="M178" s="331" t="s">
        <v>683</v>
      </c>
      <c r="N178" s="332" t="s">
        <v>905</v>
      </c>
      <c r="O178" s="338" t="s">
        <v>989</v>
      </c>
      <c r="P178" s="109"/>
      <c r="Q178" s="114">
        <f>VLOOKUP(J178&amp;K178,Code!$I$2:$M$51,5,0)</f>
        <v>19.755208333333329</v>
      </c>
      <c r="R178" s="262">
        <f t="shared" si="37"/>
        <v>20742.968749999942</v>
      </c>
      <c r="S178" s="333">
        <f t="shared" si="27"/>
        <v>0</v>
      </c>
      <c r="T178" s="264">
        <f>IFERROR(R178*'Unit Rates'!$D$17/100,"")</f>
        <v>6222.8906249999827</v>
      </c>
      <c r="U178" s="260">
        <f t="shared" si="28"/>
        <v>0</v>
      </c>
      <c r="V178" s="284"/>
      <c r="W178" s="280" t="s">
        <v>385</v>
      </c>
      <c r="X178" s="281" t="s">
        <v>371</v>
      </c>
      <c r="Y178" s="281"/>
      <c r="Z178" s="280"/>
      <c r="AA178" s="281"/>
      <c r="AB178" s="281"/>
      <c r="AC178" s="282"/>
      <c r="AD178" s="281"/>
      <c r="AE178" s="281"/>
      <c r="AF178" s="281"/>
      <c r="AG178" s="280"/>
      <c r="AH178" s="282"/>
      <c r="AI178" s="280"/>
      <c r="AJ178" s="282"/>
      <c r="AK178" s="124"/>
      <c r="AL178" s="125"/>
      <c r="AM178" s="126"/>
      <c r="AN178" s="127"/>
      <c r="AO178" s="127"/>
      <c r="AP178" s="127"/>
      <c r="AQ178" s="115" t="str">
        <f t="shared" si="32"/>
        <v/>
      </c>
      <c r="AR178" s="115">
        <f t="shared" si="36"/>
        <v>114</v>
      </c>
      <c r="AS178" s="115" t="str">
        <f t="shared" si="29"/>
        <v/>
      </c>
      <c r="AT178" s="116" t="str">
        <f ca="1">IF(AS178="","",MIN(OFFSET(C178,0,0):OFFSET(C178,AS178-1,0)))</f>
        <v/>
      </c>
      <c r="AU178" s="116" t="str">
        <f ca="1">IF(AS178="","",MIN(OFFSET(D178,0,0):OFFSET(D178,AS178-1,0)))</f>
        <v/>
      </c>
      <c r="AV178" s="116" t="str">
        <f ca="1">IF(AS178="","",MAX(OFFSET(C178,0,0):OFFSET(C178,AS178-1,0)))</f>
        <v/>
      </c>
      <c r="AW178" s="116" t="str">
        <f ca="1">IF(AS178="","",MAX(OFFSET(D178,0,0):OFFSET(D178,AS178-1,0)))</f>
        <v/>
      </c>
      <c r="AX178" s="116">
        <f t="shared" ca="1" si="33"/>
        <v>0</v>
      </c>
      <c r="AY178" s="117">
        <f t="shared" ca="1" si="34"/>
        <v>0</v>
      </c>
      <c r="AZ178" s="233" t="str">
        <f>IFERROR(IF(#REF!="",R178*'Unit Rates'!$D$17/100,#REF!),"")</f>
        <v/>
      </c>
    </row>
    <row r="179" spans="1:52" ht="15.6" x14ac:dyDescent="0.3">
      <c r="A179" s="327"/>
      <c r="B179" s="329"/>
      <c r="C179" s="328">
        <v>65.53</v>
      </c>
      <c r="D179" s="330">
        <v>66.28</v>
      </c>
      <c r="E179" s="110">
        <f t="shared" si="30"/>
        <v>750</v>
      </c>
      <c r="F179" s="121"/>
      <c r="G179" s="121"/>
      <c r="H179" s="122">
        <f t="shared" si="31"/>
        <v>0</v>
      </c>
      <c r="I179" s="123" t="s">
        <v>59</v>
      </c>
      <c r="J179" s="111" t="s">
        <v>95</v>
      </c>
      <c r="K179" s="112" t="s">
        <v>103</v>
      </c>
      <c r="L179" s="113" t="str">
        <f>VLOOKUP('Damage Pickup'!$J179&amp;'Damage Pickup'!$K179,Code!$I$2:$M$51,4,0)</f>
        <v>Heavy Grade</v>
      </c>
      <c r="M179" s="331" t="s">
        <v>685</v>
      </c>
      <c r="N179" s="332" t="s">
        <v>906</v>
      </c>
      <c r="O179" s="338" t="s">
        <v>979</v>
      </c>
      <c r="P179" s="109"/>
      <c r="Q179" s="114">
        <f>VLOOKUP(J179&amp;K179,Code!$I$2:$M$51,5,0)</f>
        <v>19.755208333333329</v>
      </c>
      <c r="R179" s="262">
        <f t="shared" si="37"/>
        <v>14816.406249999996</v>
      </c>
      <c r="S179" s="333">
        <f t="shared" si="27"/>
        <v>0</v>
      </c>
      <c r="T179" s="264">
        <f>IFERROR(R179*'Unit Rates'!$D$17/100,"")</f>
        <v>4444.9218749999991</v>
      </c>
      <c r="U179" s="260">
        <f t="shared" si="28"/>
        <v>0</v>
      </c>
      <c r="V179" s="284"/>
      <c r="W179" s="280" t="s">
        <v>385</v>
      </c>
      <c r="X179" s="281" t="s">
        <v>371</v>
      </c>
      <c r="Y179" s="281"/>
      <c r="Z179" s="280"/>
      <c r="AA179" s="281"/>
      <c r="AB179" s="281"/>
      <c r="AC179" s="282"/>
      <c r="AD179" s="281"/>
      <c r="AE179" s="281"/>
      <c r="AF179" s="281"/>
      <c r="AG179" s="280"/>
      <c r="AH179" s="282"/>
      <c r="AI179" s="280"/>
      <c r="AJ179" s="282"/>
      <c r="AK179" s="124"/>
      <c r="AL179" s="125"/>
      <c r="AM179" s="126"/>
      <c r="AN179" s="127"/>
      <c r="AO179" s="127"/>
      <c r="AP179" s="127"/>
      <c r="AQ179" s="115" t="str">
        <f t="shared" si="32"/>
        <v/>
      </c>
      <c r="AR179" s="115">
        <f t="shared" si="36"/>
        <v>114</v>
      </c>
      <c r="AS179" s="115" t="str">
        <f t="shared" si="29"/>
        <v/>
      </c>
      <c r="AT179" s="116" t="str">
        <f ca="1">IF(AS179="","",MIN(OFFSET(C179,0,0):OFFSET(C179,AS179-1,0)))</f>
        <v/>
      </c>
      <c r="AU179" s="116" t="str">
        <f ca="1">IF(AS179="","",MIN(OFFSET(D179,0,0):OFFSET(D179,AS179-1,0)))</f>
        <v/>
      </c>
      <c r="AV179" s="116" t="str">
        <f ca="1">IF(AS179="","",MAX(OFFSET(C179,0,0):OFFSET(C179,AS179-1,0)))</f>
        <v/>
      </c>
      <c r="AW179" s="116" t="str">
        <f ca="1">IF(AS179="","",MAX(OFFSET(D179,0,0):OFFSET(D179,AS179-1,0)))</f>
        <v/>
      </c>
      <c r="AX179" s="116">
        <f t="shared" ca="1" si="33"/>
        <v>0</v>
      </c>
      <c r="AY179" s="117">
        <f t="shared" ca="1" si="34"/>
        <v>0</v>
      </c>
      <c r="AZ179" s="233" t="str">
        <f>IFERROR(IF(#REF!="",R179*'Unit Rates'!$D$17/100,#REF!),"")</f>
        <v/>
      </c>
    </row>
    <row r="180" spans="1:52" ht="15.6" x14ac:dyDescent="0.3">
      <c r="A180" s="327"/>
      <c r="B180" s="329"/>
      <c r="C180" s="328">
        <v>66.28</v>
      </c>
      <c r="D180" s="330">
        <v>66.48</v>
      </c>
      <c r="E180" s="110">
        <f t="shared" ref="E180:E241" si="38">IF(OR(ABS(D180-C180)*1000=0,D180=0),1,ABS(D180-C180)*1000)</f>
        <v>200.00000000000284</v>
      </c>
      <c r="F180" s="121"/>
      <c r="G180" s="121"/>
      <c r="H180" s="122">
        <f t="shared" ref="H180:H241" si="39">F180*E180</f>
        <v>0</v>
      </c>
      <c r="I180" s="123" t="s">
        <v>59</v>
      </c>
      <c r="J180" s="111" t="s">
        <v>95</v>
      </c>
      <c r="K180" s="112" t="s">
        <v>103</v>
      </c>
      <c r="L180" s="113" t="str">
        <f>VLOOKUP('Damage Pickup'!$J180&amp;'Damage Pickup'!$K180,Code!$I$2:$M$51,4,0)</f>
        <v>Heavy Grade</v>
      </c>
      <c r="M180" s="331" t="s">
        <v>684</v>
      </c>
      <c r="N180" s="332" t="s">
        <v>907</v>
      </c>
      <c r="O180" s="338" t="s">
        <v>681</v>
      </c>
      <c r="P180" s="109"/>
      <c r="Q180" s="114">
        <f>VLOOKUP(J180&amp;K180,Code!$I$2:$M$51,5,0)</f>
        <v>19.755208333333329</v>
      </c>
      <c r="R180" s="262">
        <f t="shared" si="37"/>
        <v>3951.041666666722</v>
      </c>
      <c r="S180" s="333">
        <f t="shared" si="27"/>
        <v>0</v>
      </c>
      <c r="T180" s="264">
        <f>IFERROR(R180*'Unit Rates'!$D$17/100,"")</f>
        <v>1185.3125000000166</v>
      </c>
      <c r="U180" s="260">
        <f t="shared" si="28"/>
        <v>0</v>
      </c>
      <c r="V180" s="284"/>
      <c r="W180" s="280" t="s">
        <v>385</v>
      </c>
      <c r="X180" s="281" t="s">
        <v>371</v>
      </c>
      <c r="Y180" s="281"/>
      <c r="Z180" s="280"/>
      <c r="AA180" s="281"/>
      <c r="AB180" s="281"/>
      <c r="AC180" s="282"/>
      <c r="AD180" s="281"/>
      <c r="AE180" s="281"/>
      <c r="AF180" s="281"/>
      <c r="AG180" s="280"/>
      <c r="AH180" s="282"/>
      <c r="AI180" s="280"/>
      <c r="AJ180" s="282"/>
      <c r="AK180" s="124"/>
      <c r="AL180" s="125"/>
      <c r="AM180" s="126"/>
      <c r="AN180" s="127"/>
      <c r="AO180" s="127"/>
      <c r="AP180" s="127"/>
      <c r="AQ180" s="115" t="str">
        <f t="shared" ref="AQ180:AQ241" si="40">IF(A180="","",ROW()-ROW($AQ$2))</f>
        <v/>
      </c>
      <c r="AR180" s="115">
        <f t="shared" si="36"/>
        <v>114</v>
      </c>
      <c r="AS180" s="115" t="str">
        <f t="shared" si="29"/>
        <v/>
      </c>
      <c r="AT180" s="116" t="str">
        <f ca="1">IF(AS180="","",MIN(OFFSET(C180,0,0):OFFSET(C180,AS180-1,0)))</f>
        <v/>
      </c>
      <c r="AU180" s="116" t="str">
        <f ca="1">IF(AS180="","",MIN(OFFSET(D180,0,0):OFFSET(D180,AS180-1,0)))</f>
        <v/>
      </c>
      <c r="AV180" s="116" t="str">
        <f ca="1">IF(AS180="","",MAX(OFFSET(C180,0,0):OFFSET(C180,AS180-1,0)))</f>
        <v/>
      </c>
      <c r="AW180" s="116" t="str">
        <f ca="1">IF(AS180="","",MAX(OFFSET(D180,0,0):OFFSET(D180,AS180-1,0)))</f>
        <v/>
      </c>
      <c r="AX180" s="116">
        <f t="shared" ref="AX180:AX241" ca="1" si="41">MIN(AT180:AW180)</f>
        <v>0</v>
      </c>
      <c r="AY180" s="117">
        <f t="shared" ref="AY180:AY241" ca="1" si="42">MAX(AT180:AW180)</f>
        <v>0</v>
      </c>
      <c r="AZ180" s="233" t="str">
        <f>IFERROR(IF(#REF!="",R180*'Unit Rates'!$D$17/100,#REF!),"")</f>
        <v/>
      </c>
    </row>
    <row r="181" spans="1:52" ht="15.6" x14ac:dyDescent="0.3">
      <c r="A181" s="327"/>
      <c r="B181" s="329"/>
      <c r="C181" s="328">
        <v>66.56</v>
      </c>
      <c r="D181" s="330">
        <v>66.67</v>
      </c>
      <c r="E181" s="110">
        <f t="shared" si="38"/>
        <v>109.99999999999943</v>
      </c>
      <c r="F181" s="121"/>
      <c r="G181" s="121"/>
      <c r="H181" s="122">
        <f t="shared" si="39"/>
        <v>0</v>
      </c>
      <c r="I181" s="123" t="s">
        <v>59</v>
      </c>
      <c r="J181" s="111" t="s">
        <v>95</v>
      </c>
      <c r="K181" s="112" t="s">
        <v>103</v>
      </c>
      <c r="L181" s="113" t="str">
        <f>VLOOKUP('Damage Pickup'!$J181&amp;'Damage Pickup'!$K181,Code!$I$2:$M$51,4,0)</f>
        <v>Heavy Grade</v>
      </c>
      <c r="M181" s="331" t="s">
        <v>686</v>
      </c>
      <c r="N181" s="332">
        <v>168</v>
      </c>
      <c r="O181" s="338" t="s">
        <v>681</v>
      </c>
      <c r="P181" s="109"/>
      <c r="Q181" s="114">
        <f>VLOOKUP(J181&amp;K181,Code!$I$2:$M$51,5,0)</f>
        <v>19.755208333333329</v>
      </c>
      <c r="R181" s="262">
        <f t="shared" si="37"/>
        <v>2173.0729166666547</v>
      </c>
      <c r="S181" s="333">
        <f t="shared" si="27"/>
        <v>0</v>
      </c>
      <c r="T181" s="264">
        <f>IFERROR(R181*'Unit Rates'!$D$17/100,"")</f>
        <v>651.92187499999648</v>
      </c>
      <c r="U181" s="260">
        <f t="shared" si="28"/>
        <v>0</v>
      </c>
      <c r="V181" s="284"/>
      <c r="W181" s="280" t="s">
        <v>385</v>
      </c>
      <c r="X181" s="281" t="s">
        <v>371</v>
      </c>
      <c r="Y181" s="281"/>
      <c r="Z181" s="280"/>
      <c r="AA181" s="281"/>
      <c r="AB181" s="281"/>
      <c r="AC181" s="282"/>
      <c r="AD181" s="281"/>
      <c r="AE181" s="281"/>
      <c r="AF181" s="281"/>
      <c r="AG181" s="280"/>
      <c r="AH181" s="282"/>
      <c r="AI181" s="280"/>
      <c r="AJ181" s="282"/>
      <c r="AK181" s="124"/>
      <c r="AL181" s="125"/>
      <c r="AM181" s="126"/>
      <c r="AN181" s="127"/>
      <c r="AO181" s="127"/>
      <c r="AP181" s="127"/>
      <c r="AQ181" s="115" t="str">
        <f t="shared" si="40"/>
        <v/>
      </c>
      <c r="AR181" s="115">
        <f t="shared" si="36"/>
        <v>114</v>
      </c>
      <c r="AS181" s="115" t="str">
        <f t="shared" si="29"/>
        <v/>
      </c>
      <c r="AT181" s="116" t="str">
        <f ca="1">IF(AS181="","",MIN(OFFSET(C181,0,0):OFFSET(C181,AS181-1,0)))</f>
        <v/>
      </c>
      <c r="AU181" s="116" t="str">
        <f ca="1">IF(AS181="","",MIN(OFFSET(D181,0,0):OFFSET(D181,AS181-1,0)))</f>
        <v/>
      </c>
      <c r="AV181" s="116" t="str">
        <f ca="1">IF(AS181="","",MAX(OFFSET(C181,0,0):OFFSET(C181,AS181-1,0)))</f>
        <v/>
      </c>
      <c r="AW181" s="116" t="str">
        <f ca="1">IF(AS181="","",MAX(OFFSET(D181,0,0):OFFSET(D181,AS181-1,0)))</f>
        <v/>
      </c>
      <c r="AX181" s="116">
        <f t="shared" ca="1" si="41"/>
        <v>0</v>
      </c>
      <c r="AY181" s="117">
        <f t="shared" ca="1" si="42"/>
        <v>0</v>
      </c>
      <c r="AZ181" s="233" t="str">
        <f>IFERROR(IF(#REF!="",R181*'Unit Rates'!$D$17/100,#REF!),"")</f>
        <v/>
      </c>
    </row>
    <row r="182" spans="1:52" ht="15.6" x14ac:dyDescent="0.3">
      <c r="A182" s="327"/>
      <c r="B182" s="329"/>
      <c r="C182" s="328">
        <v>69.44</v>
      </c>
      <c r="D182" s="330">
        <v>70.25</v>
      </c>
      <c r="E182" s="110">
        <f t="shared" si="38"/>
        <v>810.00000000000227</v>
      </c>
      <c r="F182" s="121"/>
      <c r="G182" s="121"/>
      <c r="H182" s="122">
        <f t="shared" si="39"/>
        <v>0</v>
      </c>
      <c r="I182" s="123" t="s">
        <v>58</v>
      </c>
      <c r="J182" s="111" t="s">
        <v>93</v>
      </c>
      <c r="K182" s="112" t="s">
        <v>103</v>
      </c>
      <c r="L182" s="113" t="str">
        <f>VLOOKUP('Damage Pickup'!$J182&amp;'Damage Pickup'!$K182,Code!$I$2:$M$51,4,0)</f>
        <v>Drain Reshape</v>
      </c>
      <c r="M182" s="331" t="s">
        <v>687</v>
      </c>
      <c r="N182" s="332" t="s">
        <v>908</v>
      </c>
      <c r="O182" s="286" t="s">
        <v>673</v>
      </c>
      <c r="P182" s="109"/>
      <c r="Q182" s="114">
        <f>VLOOKUP(J182&amp;K182,Code!$I$2:$M$51,5,0)</f>
        <v>1.18875</v>
      </c>
      <c r="R182" s="262">
        <f t="shared" si="37"/>
        <v>962.88750000000266</v>
      </c>
      <c r="S182" s="333">
        <f t="shared" si="27"/>
        <v>0</v>
      </c>
      <c r="T182" s="264">
        <f>IFERROR(R182*'Unit Rates'!$D$17/100,"")</f>
        <v>288.86625000000078</v>
      </c>
      <c r="U182" s="260">
        <f t="shared" si="28"/>
        <v>0</v>
      </c>
      <c r="V182" s="284"/>
      <c r="W182" s="280" t="s">
        <v>385</v>
      </c>
      <c r="X182" s="281" t="s">
        <v>371</v>
      </c>
      <c r="Y182" s="281"/>
      <c r="Z182" s="280"/>
      <c r="AA182" s="281"/>
      <c r="AB182" s="281"/>
      <c r="AC182" s="282"/>
      <c r="AD182" s="281"/>
      <c r="AE182" s="281"/>
      <c r="AF182" s="281"/>
      <c r="AG182" s="280"/>
      <c r="AH182" s="282"/>
      <c r="AI182" s="280"/>
      <c r="AJ182" s="282"/>
      <c r="AK182" s="124"/>
      <c r="AL182" s="125"/>
      <c r="AM182" s="126"/>
      <c r="AN182" s="127"/>
      <c r="AO182" s="127"/>
      <c r="AP182" s="127"/>
      <c r="AQ182" s="115" t="str">
        <f t="shared" si="40"/>
        <v/>
      </c>
      <c r="AR182" s="115">
        <f t="shared" si="36"/>
        <v>114</v>
      </c>
      <c r="AS182" s="115" t="str">
        <f t="shared" si="29"/>
        <v/>
      </c>
      <c r="AT182" s="116" t="str">
        <f ca="1">IF(AS182="","",MIN(OFFSET(C182,0,0):OFFSET(C182,AS182-1,0)))</f>
        <v/>
      </c>
      <c r="AU182" s="116" t="str">
        <f ca="1">IF(AS182="","",MIN(OFFSET(D182,0,0):OFFSET(D182,AS182-1,0)))</f>
        <v/>
      </c>
      <c r="AV182" s="116" t="str">
        <f ca="1">IF(AS182="","",MAX(OFFSET(C182,0,0):OFFSET(C182,AS182-1,0)))</f>
        <v/>
      </c>
      <c r="AW182" s="116" t="str">
        <f ca="1">IF(AS182="","",MAX(OFFSET(D182,0,0):OFFSET(D182,AS182-1,0)))</f>
        <v/>
      </c>
      <c r="AX182" s="116">
        <f t="shared" ca="1" si="41"/>
        <v>0</v>
      </c>
      <c r="AY182" s="117">
        <f t="shared" ca="1" si="42"/>
        <v>0</v>
      </c>
      <c r="AZ182" s="233" t="str">
        <f>IFERROR(IF(#REF!="",R182*'Unit Rates'!$D$17/100,#REF!),"")</f>
        <v/>
      </c>
    </row>
    <row r="183" spans="1:52" ht="15.6" x14ac:dyDescent="0.3">
      <c r="A183" s="327"/>
      <c r="B183" s="329"/>
      <c r="C183" s="328">
        <v>70.25</v>
      </c>
      <c r="D183" s="330">
        <v>70.459999999999994</v>
      </c>
      <c r="E183" s="110">
        <f t="shared" si="38"/>
        <v>209.99999999999375</v>
      </c>
      <c r="F183" s="121"/>
      <c r="G183" s="121"/>
      <c r="H183" s="122">
        <f t="shared" si="39"/>
        <v>0</v>
      </c>
      <c r="I183" s="123" t="s">
        <v>59</v>
      </c>
      <c r="J183" s="111" t="s">
        <v>93</v>
      </c>
      <c r="K183" s="112" t="s">
        <v>103</v>
      </c>
      <c r="L183" s="113" t="str">
        <f>VLOOKUP('Damage Pickup'!$J183&amp;'Damage Pickup'!$K183,Code!$I$2:$M$51,4,0)</f>
        <v>Drain Reshape</v>
      </c>
      <c r="M183" s="331" t="s">
        <v>688</v>
      </c>
      <c r="N183" s="332">
        <v>171</v>
      </c>
      <c r="O183" s="286" t="s">
        <v>979</v>
      </c>
      <c r="P183" s="109"/>
      <c r="Q183" s="114">
        <f>VLOOKUP(J183&amp;K183,Code!$I$2:$M$51,5,0)</f>
        <v>1.18875</v>
      </c>
      <c r="R183" s="262">
        <f t="shared" si="37"/>
        <v>249.63749999999257</v>
      </c>
      <c r="S183" s="333">
        <f t="shared" si="27"/>
        <v>0</v>
      </c>
      <c r="T183" s="264">
        <f>IFERROR(R183*'Unit Rates'!$D$17/100,"")</f>
        <v>74.891249999997768</v>
      </c>
      <c r="U183" s="260">
        <f t="shared" si="28"/>
        <v>0</v>
      </c>
      <c r="V183" s="284"/>
      <c r="W183" s="280" t="s">
        <v>385</v>
      </c>
      <c r="X183" s="281" t="s">
        <v>371</v>
      </c>
      <c r="Y183" s="281"/>
      <c r="Z183" s="280"/>
      <c r="AA183" s="281"/>
      <c r="AB183" s="281"/>
      <c r="AC183" s="282"/>
      <c r="AD183" s="281"/>
      <c r="AE183" s="281"/>
      <c r="AF183" s="281"/>
      <c r="AG183" s="280"/>
      <c r="AH183" s="282"/>
      <c r="AI183" s="280"/>
      <c r="AJ183" s="282"/>
      <c r="AK183" s="124"/>
      <c r="AL183" s="125"/>
      <c r="AM183" s="126"/>
      <c r="AN183" s="127"/>
      <c r="AO183" s="127"/>
      <c r="AP183" s="127"/>
      <c r="AQ183" s="115" t="str">
        <f t="shared" si="40"/>
        <v/>
      </c>
      <c r="AR183" s="115">
        <f t="shared" si="36"/>
        <v>114</v>
      </c>
      <c r="AS183" s="115" t="str">
        <f t="shared" si="29"/>
        <v/>
      </c>
      <c r="AT183" s="116" t="str">
        <f ca="1">IF(AS183="","",MIN(OFFSET(C183,0,0):OFFSET(C183,AS183-1,0)))</f>
        <v/>
      </c>
      <c r="AU183" s="116" t="str">
        <f ca="1">IF(AS183="","",MIN(OFFSET(D183,0,0):OFFSET(D183,AS183-1,0)))</f>
        <v/>
      </c>
      <c r="AV183" s="116" t="str">
        <f ca="1">IF(AS183="","",MAX(OFFSET(C183,0,0):OFFSET(C183,AS183-1,0)))</f>
        <v/>
      </c>
      <c r="AW183" s="116" t="str">
        <f ca="1">IF(AS183="","",MAX(OFFSET(D183,0,0):OFFSET(D183,AS183-1,0)))</f>
        <v/>
      </c>
      <c r="AX183" s="116">
        <f t="shared" ca="1" si="41"/>
        <v>0</v>
      </c>
      <c r="AY183" s="117">
        <f t="shared" ca="1" si="42"/>
        <v>0</v>
      </c>
      <c r="AZ183" s="233" t="str">
        <f>IFERROR(IF(#REF!="",R183*'Unit Rates'!$D$17/100,#REF!),"")</f>
        <v/>
      </c>
    </row>
    <row r="184" spans="1:52" ht="15.6" x14ac:dyDescent="0.3">
      <c r="A184" s="327"/>
      <c r="B184" s="329"/>
      <c r="C184" s="328">
        <v>70.459999999999994</v>
      </c>
      <c r="D184" s="330">
        <v>71.36</v>
      </c>
      <c r="E184" s="110">
        <f t="shared" si="38"/>
        <v>900.00000000000568</v>
      </c>
      <c r="F184" s="121"/>
      <c r="G184" s="121"/>
      <c r="H184" s="122">
        <f t="shared" si="39"/>
        <v>0</v>
      </c>
      <c r="I184" s="123" t="s">
        <v>459</v>
      </c>
      <c r="J184" s="111" t="s">
        <v>93</v>
      </c>
      <c r="K184" s="112" t="s">
        <v>103</v>
      </c>
      <c r="L184" s="113" t="str">
        <f>VLOOKUP('Damage Pickup'!$J184&amp;'Damage Pickup'!$K184,Code!$I$2:$M$51,4,0)</f>
        <v>Drain Reshape</v>
      </c>
      <c r="M184" s="331" t="s">
        <v>694</v>
      </c>
      <c r="N184" s="332" t="s">
        <v>909</v>
      </c>
      <c r="O184" s="286" t="s">
        <v>990</v>
      </c>
      <c r="P184" s="109"/>
      <c r="Q184" s="114">
        <f>VLOOKUP(J184&amp;K184,Code!$I$2:$M$51,5,0)</f>
        <v>1.18875</v>
      </c>
      <c r="R184" s="262">
        <f t="shared" si="37"/>
        <v>1069.8750000000068</v>
      </c>
      <c r="S184" s="333">
        <f t="shared" si="27"/>
        <v>0</v>
      </c>
      <c r="T184" s="264">
        <f>IFERROR(R184*'Unit Rates'!$D$17/100,"")</f>
        <v>320.96250000000202</v>
      </c>
      <c r="U184" s="260">
        <f t="shared" si="28"/>
        <v>0</v>
      </c>
      <c r="V184" s="284"/>
      <c r="W184" s="280" t="s">
        <v>385</v>
      </c>
      <c r="X184" s="281" t="s">
        <v>371</v>
      </c>
      <c r="Y184" s="281"/>
      <c r="Z184" s="280"/>
      <c r="AA184" s="281"/>
      <c r="AB184" s="281"/>
      <c r="AC184" s="282"/>
      <c r="AD184" s="281"/>
      <c r="AE184" s="281"/>
      <c r="AF184" s="281"/>
      <c r="AG184" s="280"/>
      <c r="AH184" s="282"/>
      <c r="AI184" s="280"/>
      <c r="AJ184" s="282"/>
      <c r="AK184" s="124"/>
      <c r="AL184" s="125"/>
      <c r="AM184" s="126"/>
      <c r="AN184" s="127"/>
      <c r="AO184" s="127"/>
      <c r="AP184" s="127"/>
      <c r="AQ184" s="115" t="str">
        <f t="shared" si="40"/>
        <v/>
      </c>
      <c r="AR184" s="115">
        <f t="shared" si="36"/>
        <v>114</v>
      </c>
      <c r="AS184" s="115" t="str">
        <f t="shared" si="29"/>
        <v/>
      </c>
      <c r="AT184" s="116" t="str">
        <f ca="1">IF(AS184="","",MIN(OFFSET(C184,0,0):OFFSET(C184,AS184-1,0)))</f>
        <v/>
      </c>
      <c r="AU184" s="116" t="str">
        <f ca="1">IF(AS184="","",MIN(OFFSET(D184,0,0):OFFSET(D184,AS184-1,0)))</f>
        <v/>
      </c>
      <c r="AV184" s="116" t="str">
        <f ca="1">IF(AS184="","",MAX(OFFSET(C184,0,0):OFFSET(C184,AS184-1,0)))</f>
        <v/>
      </c>
      <c r="AW184" s="116" t="str">
        <f ca="1">IF(AS184="","",MAX(OFFSET(D184,0,0):OFFSET(D184,AS184-1,0)))</f>
        <v/>
      </c>
      <c r="AX184" s="116">
        <f t="shared" ca="1" si="41"/>
        <v>0</v>
      </c>
      <c r="AY184" s="117">
        <f t="shared" ca="1" si="42"/>
        <v>0</v>
      </c>
      <c r="AZ184" s="233" t="str">
        <f>IFERROR(IF(#REF!="",R184*'Unit Rates'!$D$17/100,#REF!),"")</f>
        <v/>
      </c>
    </row>
    <row r="185" spans="1:52" ht="15.6" x14ac:dyDescent="0.3">
      <c r="A185" s="327"/>
      <c r="B185" s="329"/>
      <c r="C185" s="337">
        <v>74.25</v>
      </c>
      <c r="D185" s="340">
        <v>76.400000000000006</v>
      </c>
      <c r="E185" s="341">
        <f t="shared" si="38"/>
        <v>2150.0000000000055</v>
      </c>
      <c r="F185" s="342"/>
      <c r="G185" s="342"/>
      <c r="H185" s="343">
        <f t="shared" si="39"/>
        <v>0</v>
      </c>
      <c r="I185" s="344" t="s">
        <v>459</v>
      </c>
      <c r="J185" s="111" t="s">
        <v>93</v>
      </c>
      <c r="K185" s="346" t="s">
        <v>103</v>
      </c>
      <c r="L185" s="347" t="str">
        <f>VLOOKUP('Damage Pickup'!$J185&amp;'Damage Pickup'!$K185,Code!$I$2:$M$51,4,0)</f>
        <v>Drain Reshape</v>
      </c>
      <c r="M185" s="331" t="s">
        <v>690</v>
      </c>
      <c r="N185" s="332" t="s">
        <v>910</v>
      </c>
      <c r="O185" s="338" t="s">
        <v>689</v>
      </c>
      <c r="P185" s="350"/>
      <c r="Q185" s="114">
        <f>VLOOKUP(J185&amp;K185,Code!$I$2:$M$51,5,0)</f>
        <v>1.18875</v>
      </c>
      <c r="R185" s="262">
        <f t="shared" si="37"/>
        <v>2555.8125000000064</v>
      </c>
      <c r="S185" s="333">
        <f t="shared" ref="S185:S248" si="43">SUMIF($AR:$AR,AQ185,$R:$R)</f>
        <v>0</v>
      </c>
      <c r="T185" s="264">
        <f>IFERROR(R185*'Unit Rates'!$D$17/100,"")</f>
        <v>766.74375000000191</v>
      </c>
      <c r="U185" s="260">
        <f t="shared" ref="U185:U248" si="44">SUMIF($AR:$AR,AQ185,$T:$T)</f>
        <v>0</v>
      </c>
      <c r="V185" s="284"/>
      <c r="W185" s="280" t="s">
        <v>385</v>
      </c>
      <c r="X185" s="281" t="s">
        <v>371</v>
      </c>
      <c r="Y185" s="281"/>
      <c r="Z185" s="280"/>
      <c r="AA185" s="281"/>
      <c r="AB185" s="281"/>
      <c r="AC185" s="282"/>
      <c r="AD185" s="281"/>
      <c r="AE185" s="281"/>
      <c r="AF185" s="281"/>
      <c r="AG185" s="280"/>
      <c r="AH185" s="282"/>
      <c r="AI185" s="280"/>
      <c r="AJ185" s="282"/>
      <c r="AK185" s="124"/>
      <c r="AL185" s="125"/>
      <c r="AM185" s="126"/>
      <c r="AN185" s="127"/>
      <c r="AO185" s="127"/>
      <c r="AP185" s="127"/>
      <c r="AQ185" s="115" t="str">
        <f t="shared" si="40"/>
        <v/>
      </c>
      <c r="AR185" s="115">
        <f t="shared" si="36"/>
        <v>114</v>
      </c>
      <c r="AS185" s="115" t="str">
        <f t="shared" ref="AS185:AS248" si="45">IF(AQ185="","",COUNTIF($AR:$AR,AQ185))</f>
        <v/>
      </c>
      <c r="AT185" s="116" t="str">
        <f ca="1">IF(AS185="","",MIN(OFFSET(C185,0,0):OFFSET(C185,AS185-1,0)))</f>
        <v/>
      </c>
      <c r="AU185" s="116" t="str">
        <f ca="1">IF(AS185="","",MIN(OFFSET(D185,0,0):OFFSET(D185,AS185-1,0)))</f>
        <v/>
      </c>
      <c r="AV185" s="116" t="str">
        <f ca="1">IF(AS185="","",MAX(OFFSET(C185,0,0):OFFSET(C185,AS185-1,0)))</f>
        <v/>
      </c>
      <c r="AW185" s="116" t="str">
        <f ca="1">IF(AS185="","",MAX(OFFSET(D185,0,0):OFFSET(D185,AS185-1,0)))</f>
        <v/>
      </c>
      <c r="AX185" s="116">
        <f t="shared" ca="1" si="41"/>
        <v>0</v>
      </c>
      <c r="AY185" s="117">
        <f t="shared" ca="1" si="42"/>
        <v>0</v>
      </c>
      <c r="AZ185" s="233" t="str">
        <f>IFERROR(IF(#REF!="",R185*'Unit Rates'!$D$17/100,#REF!),"")</f>
        <v/>
      </c>
    </row>
    <row r="186" spans="1:52" ht="15.6" x14ac:dyDescent="0.3">
      <c r="A186" s="327"/>
      <c r="B186" s="329"/>
      <c r="C186" s="328">
        <v>81.41</v>
      </c>
      <c r="D186" s="340">
        <v>83.58</v>
      </c>
      <c r="E186" s="341">
        <f t="shared" si="38"/>
        <v>2170.0000000000018</v>
      </c>
      <c r="F186" s="342"/>
      <c r="G186" s="342"/>
      <c r="H186" s="343">
        <f t="shared" si="39"/>
        <v>0</v>
      </c>
      <c r="I186" s="344" t="s">
        <v>459</v>
      </c>
      <c r="J186" s="111" t="s">
        <v>93</v>
      </c>
      <c r="K186" s="346" t="s">
        <v>103</v>
      </c>
      <c r="L186" s="347" t="str">
        <f>VLOOKUP('Damage Pickup'!$J186&amp;'Damage Pickup'!$K186,Code!$I$2:$M$51,4,0)</f>
        <v>Drain Reshape</v>
      </c>
      <c r="M186" s="331" t="s">
        <v>693</v>
      </c>
      <c r="N186" s="332" t="s">
        <v>911</v>
      </c>
      <c r="O186" s="338" t="s">
        <v>689</v>
      </c>
      <c r="P186" s="350"/>
      <c r="Q186" s="114">
        <f>VLOOKUP(J186&amp;K186,Code!$I$2:$M$51,5,0)</f>
        <v>1.18875</v>
      </c>
      <c r="R186" s="262">
        <f t="shared" si="37"/>
        <v>2579.5875000000019</v>
      </c>
      <c r="S186" s="333">
        <f t="shared" si="43"/>
        <v>0</v>
      </c>
      <c r="T186" s="264">
        <f>IFERROR(R186*'Unit Rates'!$D$17/100,"")</f>
        <v>773.8762500000006</v>
      </c>
      <c r="U186" s="260">
        <f t="shared" si="44"/>
        <v>0</v>
      </c>
      <c r="V186" s="284"/>
      <c r="W186" s="280" t="s">
        <v>385</v>
      </c>
      <c r="X186" s="281" t="s">
        <v>371</v>
      </c>
      <c r="Y186" s="281"/>
      <c r="Z186" s="280"/>
      <c r="AA186" s="281"/>
      <c r="AB186" s="281"/>
      <c r="AC186" s="282"/>
      <c r="AD186" s="281"/>
      <c r="AE186" s="281"/>
      <c r="AF186" s="281"/>
      <c r="AG186" s="280"/>
      <c r="AH186" s="282"/>
      <c r="AI186" s="280"/>
      <c r="AJ186" s="282"/>
      <c r="AK186" s="124"/>
      <c r="AL186" s="125"/>
      <c r="AM186" s="126"/>
      <c r="AN186" s="127"/>
      <c r="AO186" s="127"/>
      <c r="AP186" s="127"/>
      <c r="AQ186" s="115" t="str">
        <f t="shared" si="40"/>
        <v/>
      </c>
      <c r="AR186" s="115">
        <f t="shared" si="36"/>
        <v>114</v>
      </c>
      <c r="AS186" s="115" t="str">
        <f t="shared" si="45"/>
        <v/>
      </c>
      <c r="AT186" s="116" t="str">
        <f ca="1">IF(AS186="","",MIN(OFFSET(C186,0,0):OFFSET(C186,AS186-1,0)))</f>
        <v/>
      </c>
      <c r="AU186" s="116" t="str">
        <f ca="1">IF(AS186="","",MIN(OFFSET(D186,0,0):OFFSET(D186,AS186-1,0)))</f>
        <v/>
      </c>
      <c r="AV186" s="116" t="str">
        <f ca="1">IF(AS186="","",MAX(OFFSET(C186,0,0):OFFSET(C186,AS186-1,0)))</f>
        <v/>
      </c>
      <c r="AW186" s="116" t="str">
        <f ca="1">IF(AS186="","",MAX(OFFSET(D186,0,0):OFFSET(D186,AS186-1,0)))</f>
        <v/>
      </c>
      <c r="AX186" s="116">
        <f t="shared" ca="1" si="41"/>
        <v>0</v>
      </c>
      <c r="AY186" s="117">
        <f t="shared" ca="1" si="42"/>
        <v>0</v>
      </c>
      <c r="AZ186" s="233" t="str">
        <f>IFERROR(IF(#REF!="",R186*'Unit Rates'!$D$17/100,#REF!),"")</f>
        <v/>
      </c>
    </row>
    <row r="187" spans="1:52" ht="15.6" x14ac:dyDescent="0.3">
      <c r="A187" s="327"/>
      <c r="B187" s="329"/>
      <c r="C187" s="328">
        <v>83.93</v>
      </c>
      <c r="D187" s="340">
        <v>84.77</v>
      </c>
      <c r="E187" s="341">
        <f t="shared" si="38"/>
        <v>839.9999999999892</v>
      </c>
      <c r="F187" s="342"/>
      <c r="G187" s="342"/>
      <c r="H187" s="343">
        <f t="shared" si="39"/>
        <v>0</v>
      </c>
      <c r="I187" s="344" t="s">
        <v>459</v>
      </c>
      <c r="J187" s="111" t="s">
        <v>93</v>
      </c>
      <c r="K187" s="346" t="s">
        <v>103</v>
      </c>
      <c r="L187" s="347" t="str">
        <f>VLOOKUP('Damage Pickup'!$J187&amp;'Damage Pickup'!$K187,Code!$I$2:$M$51,4,0)</f>
        <v>Drain Reshape</v>
      </c>
      <c r="M187" s="331" t="s">
        <v>691</v>
      </c>
      <c r="N187" s="332" t="s">
        <v>912</v>
      </c>
      <c r="O187" s="338" t="s">
        <v>689</v>
      </c>
      <c r="P187" s="109"/>
      <c r="Q187" s="114">
        <f>VLOOKUP(J187&amp;K187,Code!$I$2:$M$51,5,0)</f>
        <v>1.18875</v>
      </c>
      <c r="R187" s="262">
        <f t="shared" si="37"/>
        <v>998.54999999998711</v>
      </c>
      <c r="S187" s="333">
        <f t="shared" si="43"/>
        <v>0</v>
      </c>
      <c r="T187" s="264">
        <f>IFERROR(R187*'Unit Rates'!$D$17/100,"")</f>
        <v>299.56499999999613</v>
      </c>
      <c r="U187" s="260">
        <f t="shared" si="44"/>
        <v>0</v>
      </c>
      <c r="V187" s="284"/>
      <c r="W187" s="280" t="s">
        <v>385</v>
      </c>
      <c r="X187" s="281" t="s">
        <v>371</v>
      </c>
      <c r="Y187" s="281"/>
      <c r="Z187" s="280"/>
      <c r="AA187" s="281"/>
      <c r="AB187" s="281"/>
      <c r="AC187" s="282"/>
      <c r="AD187" s="281"/>
      <c r="AE187" s="281"/>
      <c r="AF187" s="281"/>
      <c r="AG187" s="280"/>
      <c r="AH187" s="282"/>
      <c r="AI187" s="280"/>
      <c r="AJ187" s="282"/>
      <c r="AK187" s="124"/>
      <c r="AL187" s="125"/>
      <c r="AM187" s="126"/>
      <c r="AN187" s="127"/>
      <c r="AO187" s="127"/>
      <c r="AP187" s="127"/>
      <c r="AQ187" s="115" t="str">
        <f t="shared" si="40"/>
        <v/>
      </c>
      <c r="AR187" s="115">
        <f t="shared" ref="AR187:AR249" si="46">IF(C187="",0,IF(AQ187="",AR186,AQ187))</f>
        <v>114</v>
      </c>
      <c r="AS187" s="115" t="str">
        <f t="shared" si="45"/>
        <v/>
      </c>
      <c r="AT187" s="116" t="str">
        <f ca="1">IF(AS187="","",MIN(OFFSET(C187,0,0):OFFSET(C187,AS187-1,0)))</f>
        <v/>
      </c>
      <c r="AU187" s="116" t="str">
        <f ca="1">IF(AS187="","",MIN(OFFSET(D187,0,0):OFFSET(D187,AS187-1,0)))</f>
        <v/>
      </c>
      <c r="AV187" s="116" t="str">
        <f ca="1">IF(AS187="","",MAX(OFFSET(C187,0,0):OFFSET(C187,AS187-1,0)))</f>
        <v/>
      </c>
      <c r="AW187" s="116" t="str">
        <f ca="1">IF(AS187="","",MAX(OFFSET(D187,0,0):OFFSET(D187,AS187-1,0)))</f>
        <v/>
      </c>
      <c r="AX187" s="116">
        <f t="shared" ca="1" si="41"/>
        <v>0</v>
      </c>
      <c r="AY187" s="117">
        <f t="shared" ca="1" si="42"/>
        <v>0</v>
      </c>
      <c r="AZ187" s="233" t="str">
        <f>IFERROR(IF(#REF!="",R187*'Unit Rates'!$D$17/100,#REF!),"")</f>
        <v/>
      </c>
    </row>
    <row r="188" spans="1:52" ht="15.6" x14ac:dyDescent="0.3">
      <c r="A188" s="327"/>
      <c r="B188" s="329"/>
      <c r="C188" s="328">
        <v>85.54</v>
      </c>
      <c r="D188" s="340">
        <v>87.56</v>
      </c>
      <c r="E188" s="341">
        <f t="shared" si="38"/>
        <v>2019.9999999999959</v>
      </c>
      <c r="F188" s="342"/>
      <c r="G188" s="342"/>
      <c r="H188" s="343">
        <f t="shared" si="39"/>
        <v>0</v>
      </c>
      <c r="I188" s="344" t="s">
        <v>459</v>
      </c>
      <c r="J188" s="111" t="s">
        <v>93</v>
      </c>
      <c r="K188" s="346" t="s">
        <v>103</v>
      </c>
      <c r="L188" s="347" t="str">
        <f>VLOOKUP('Damage Pickup'!$J188&amp;'Damage Pickup'!$K188,Code!$I$2:$M$51,4,0)</f>
        <v>Drain Reshape</v>
      </c>
      <c r="M188" s="331" t="s">
        <v>695</v>
      </c>
      <c r="N188" s="332" t="s">
        <v>913</v>
      </c>
      <c r="O188" s="338" t="s">
        <v>689</v>
      </c>
      <c r="P188" s="109"/>
      <c r="Q188" s="114">
        <f>VLOOKUP(J188&amp;K188,Code!$I$2:$M$51,5,0)</f>
        <v>1.18875</v>
      </c>
      <c r="R188" s="262">
        <f t="shared" si="37"/>
        <v>2401.2749999999951</v>
      </c>
      <c r="S188" s="333">
        <f t="shared" si="43"/>
        <v>0</v>
      </c>
      <c r="T188" s="264">
        <f>IFERROR(R188*'Unit Rates'!$D$17/100,"")</f>
        <v>720.38249999999857</v>
      </c>
      <c r="U188" s="260">
        <f t="shared" si="44"/>
        <v>0</v>
      </c>
      <c r="V188" s="284"/>
      <c r="W188" s="280" t="s">
        <v>385</v>
      </c>
      <c r="X188" s="281" t="s">
        <v>371</v>
      </c>
      <c r="Y188" s="281"/>
      <c r="Z188" s="280"/>
      <c r="AA188" s="281"/>
      <c r="AB188" s="281"/>
      <c r="AC188" s="282"/>
      <c r="AD188" s="281"/>
      <c r="AE188" s="281"/>
      <c r="AF188" s="281"/>
      <c r="AG188" s="280"/>
      <c r="AH188" s="282"/>
      <c r="AI188" s="280"/>
      <c r="AJ188" s="282"/>
      <c r="AK188" s="124"/>
      <c r="AL188" s="125"/>
      <c r="AM188" s="126"/>
      <c r="AN188" s="127"/>
      <c r="AO188" s="127"/>
      <c r="AP188" s="127"/>
      <c r="AQ188" s="115" t="str">
        <f t="shared" si="40"/>
        <v/>
      </c>
      <c r="AR188" s="115">
        <f t="shared" si="46"/>
        <v>114</v>
      </c>
      <c r="AS188" s="115" t="str">
        <f t="shared" si="45"/>
        <v/>
      </c>
      <c r="AT188" s="116" t="str">
        <f ca="1">IF(AS188="","",MIN(OFFSET(C188,0,0):OFFSET(C188,AS188-1,0)))</f>
        <v/>
      </c>
      <c r="AU188" s="116" t="str">
        <f ca="1">IF(AS188="","",MIN(OFFSET(D188,0,0):OFFSET(D188,AS188-1,0)))</f>
        <v/>
      </c>
      <c r="AV188" s="116" t="str">
        <f ca="1">IF(AS188="","",MAX(OFFSET(C188,0,0):OFFSET(C188,AS188-1,0)))</f>
        <v/>
      </c>
      <c r="AW188" s="116" t="str">
        <f ca="1">IF(AS188="","",MAX(OFFSET(D188,0,0):OFFSET(D188,AS188-1,0)))</f>
        <v/>
      </c>
      <c r="AX188" s="116">
        <f t="shared" ca="1" si="41"/>
        <v>0</v>
      </c>
      <c r="AY188" s="117">
        <f t="shared" ca="1" si="42"/>
        <v>0</v>
      </c>
      <c r="AZ188" s="233" t="str">
        <f>IFERROR(IF(#REF!="",R188*'Unit Rates'!$D$17/100,#REF!),"")</f>
        <v/>
      </c>
    </row>
    <row r="189" spans="1:52" ht="15.6" x14ac:dyDescent="0.3">
      <c r="A189" s="327"/>
      <c r="B189" s="329"/>
      <c r="C189" s="328">
        <v>87.77</v>
      </c>
      <c r="D189" s="330">
        <v>88.97</v>
      </c>
      <c r="E189" s="110">
        <f t="shared" si="38"/>
        <v>1200.0000000000027</v>
      </c>
      <c r="F189" s="121"/>
      <c r="G189" s="121"/>
      <c r="H189" s="122">
        <f t="shared" si="39"/>
        <v>0</v>
      </c>
      <c r="I189" s="123" t="s">
        <v>459</v>
      </c>
      <c r="J189" s="111" t="s">
        <v>93</v>
      </c>
      <c r="K189" s="112" t="s">
        <v>103</v>
      </c>
      <c r="L189" s="113" t="str">
        <f>VLOOKUP('Damage Pickup'!$J189&amp;'Damage Pickup'!$K189,Code!$I$2:$M$51,4,0)</f>
        <v>Drain Reshape</v>
      </c>
      <c r="M189" s="331" t="s">
        <v>692</v>
      </c>
      <c r="N189" s="332">
        <v>190</v>
      </c>
      <c r="O189" s="338" t="s">
        <v>696</v>
      </c>
      <c r="P189" s="109"/>
      <c r="Q189" s="114">
        <f>VLOOKUP(J189&amp;K189,Code!$I$2:$M$51,5,0)</f>
        <v>1.18875</v>
      </c>
      <c r="R189" s="262">
        <f t="shared" si="37"/>
        <v>1426.5000000000032</v>
      </c>
      <c r="S189" s="333">
        <f t="shared" si="43"/>
        <v>0</v>
      </c>
      <c r="T189" s="264">
        <f>IFERROR(R189*'Unit Rates'!$D$17/100,"")</f>
        <v>427.95000000000095</v>
      </c>
      <c r="U189" s="260">
        <f t="shared" si="44"/>
        <v>0</v>
      </c>
      <c r="V189" s="284"/>
      <c r="W189" s="280" t="s">
        <v>385</v>
      </c>
      <c r="X189" s="281" t="s">
        <v>371</v>
      </c>
      <c r="Y189" s="281"/>
      <c r="Z189" s="280"/>
      <c r="AA189" s="281"/>
      <c r="AB189" s="281"/>
      <c r="AC189" s="282"/>
      <c r="AD189" s="281"/>
      <c r="AE189" s="281"/>
      <c r="AF189" s="281"/>
      <c r="AG189" s="280"/>
      <c r="AH189" s="282"/>
      <c r="AI189" s="280"/>
      <c r="AJ189" s="282"/>
      <c r="AK189" s="124"/>
      <c r="AL189" s="125"/>
      <c r="AM189" s="126"/>
      <c r="AN189" s="127"/>
      <c r="AO189" s="127"/>
      <c r="AP189" s="127"/>
      <c r="AQ189" s="115" t="str">
        <f t="shared" si="40"/>
        <v/>
      </c>
      <c r="AR189" s="115">
        <f t="shared" si="46"/>
        <v>114</v>
      </c>
      <c r="AS189" s="115" t="str">
        <f t="shared" si="45"/>
        <v/>
      </c>
      <c r="AT189" s="116" t="str">
        <f ca="1">IF(AS189="","",MIN(OFFSET(C189,0,0):OFFSET(C189,AS189-1,0)))</f>
        <v/>
      </c>
      <c r="AU189" s="116" t="str">
        <f ca="1">IF(AS189="","",MIN(OFFSET(D189,0,0):OFFSET(D189,AS189-1,0)))</f>
        <v/>
      </c>
      <c r="AV189" s="116" t="str">
        <f ca="1">IF(AS189="","",MAX(OFFSET(C189,0,0):OFFSET(C189,AS189-1,0)))</f>
        <v/>
      </c>
      <c r="AW189" s="116" t="str">
        <f ca="1">IF(AS189="","",MAX(OFFSET(D189,0,0):OFFSET(D189,AS189-1,0)))</f>
        <v/>
      </c>
      <c r="AX189" s="116">
        <f t="shared" ca="1" si="41"/>
        <v>0</v>
      </c>
      <c r="AY189" s="117">
        <f t="shared" ca="1" si="42"/>
        <v>0</v>
      </c>
      <c r="AZ189" s="233" t="str">
        <f>IFERROR(IF(#REF!="",R189*'Unit Rates'!$D$17/100,#REF!),"")</f>
        <v/>
      </c>
    </row>
    <row r="190" spans="1:52" ht="15.6" x14ac:dyDescent="0.3">
      <c r="A190" s="327"/>
      <c r="B190" s="329"/>
      <c r="C190" s="328">
        <v>89.43</v>
      </c>
      <c r="D190" s="330">
        <v>89.69</v>
      </c>
      <c r="E190" s="110">
        <f t="shared" si="38"/>
        <v>259.99999999999091</v>
      </c>
      <c r="F190" s="121"/>
      <c r="G190" s="121"/>
      <c r="H190" s="122">
        <f t="shared" si="39"/>
        <v>0</v>
      </c>
      <c r="I190" s="123" t="s">
        <v>459</v>
      </c>
      <c r="J190" s="111" t="s">
        <v>92</v>
      </c>
      <c r="K190" s="112" t="s">
        <v>103</v>
      </c>
      <c r="L190" s="113" t="str">
        <f>VLOOKUP('Damage Pickup'!$J190&amp;'Damage Pickup'!$K190,Code!$I$2:$M$51,4,0)</f>
        <v>Drain Silt/Debris Removal - Minor</v>
      </c>
      <c r="M190" s="331" t="s">
        <v>697</v>
      </c>
      <c r="N190" s="332" t="s">
        <v>1054</v>
      </c>
      <c r="O190" s="286" t="s">
        <v>698</v>
      </c>
      <c r="P190" s="109"/>
      <c r="Q190" s="114">
        <f>VLOOKUP(J190&amp;K190,Code!$I$2:$M$51,5,0)</f>
        <v>2.2200000000000002</v>
      </c>
      <c r="R190" s="262">
        <f t="shared" si="37"/>
        <v>577.19999999997981</v>
      </c>
      <c r="S190" s="333">
        <f t="shared" si="43"/>
        <v>0</v>
      </c>
      <c r="T190" s="264">
        <f>IFERROR(R190*'Unit Rates'!$D$17/100,"")</f>
        <v>173.15999999999397</v>
      </c>
      <c r="U190" s="260">
        <f t="shared" si="44"/>
        <v>0</v>
      </c>
      <c r="V190" s="284"/>
      <c r="W190" s="280" t="s">
        <v>385</v>
      </c>
      <c r="X190" s="281" t="s">
        <v>371</v>
      </c>
      <c r="Y190" s="281"/>
      <c r="Z190" s="280"/>
      <c r="AA190" s="281"/>
      <c r="AB190" s="281"/>
      <c r="AC190" s="282"/>
      <c r="AD190" s="281"/>
      <c r="AE190" s="281"/>
      <c r="AF190" s="281"/>
      <c r="AG190" s="280"/>
      <c r="AH190" s="282"/>
      <c r="AI190" s="280"/>
      <c r="AJ190" s="282"/>
      <c r="AK190" s="124"/>
      <c r="AL190" s="125"/>
      <c r="AM190" s="126"/>
      <c r="AN190" s="127"/>
      <c r="AO190" s="127"/>
      <c r="AP190" s="127"/>
      <c r="AQ190" s="115" t="str">
        <f t="shared" si="40"/>
        <v/>
      </c>
      <c r="AR190" s="115">
        <f t="shared" si="46"/>
        <v>114</v>
      </c>
      <c r="AS190" s="115" t="str">
        <f t="shared" si="45"/>
        <v/>
      </c>
      <c r="AT190" s="116" t="str">
        <f ca="1">IF(AS190="","",MIN(OFFSET(C190,0,0):OFFSET(C190,AS190-1,0)))</f>
        <v/>
      </c>
      <c r="AU190" s="116" t="str">
        <f ca="1">IF(AS190="","",MIN(OFFSET(D190,0,0):OFFSET(D190,AS190-1,0)))</f>
        <v/>
      </c>
      <c r="AV190" s="116" t="str">
        <f ca="1">IF(AS190="","",MAX(OFFSET(C190,0,0):OFFSET(C190,AS190-1,0)))</f>
        <v/>
      </c>
      <c r="AW190" s="116" t="str">
        <f ca="1">IF(AS190="","",MAX(OFFSET(D190,0,0):OFFSET(D190,AS190-1,0)))</f>
        <v/>
      </c>
      <c r="AX190" s="116">
        <f t="shared" ca="1" si="41"/>
        <v>0</v>
      </c>
      <c r="AY190" s="117">
        <f t="shared" ca="1" si="42"/>
        <v>0</v>
      </c>
      <c r="AZ190" s="233" t="str">
        <f>IFERROR(IF(#REF!="",R190*'Unit Rates'!$D$17/100,#REF!),"")</f>
        <v/>
      </c>
    </row>
    <row r="191" spans="1:52" ht="15.6" x14ac:dyDescent="0.3">
      <c r="A191" s="327"/>
      <c r="B191" s="329"/>
      <c r="C191" s="328">
        <v>89.69</v>
      </c>
      <c r="D191" s="330">
        <v>89.93</v>
      </c>
      <c r="E191" s="110">
        <f t="shared" si="38"/>
        <v>240.00000000000909</v>
      </c>
      <c r="F191" s="121"/>
      <c r="G191" s="121"/>
      <c r="H191" s="122">
        <f t="shared" si="39"/>
        <v>0</v>
      </c>
      <c r="I191" s="123" t="s">
        <v>59</v>
      </c>
      <c r="J191" s="111" t="s">
        <v>93</v>
      </c>
      <c r="K191" s="112" t="s">
        <v>103</v>
      </c>
      <c r="L191" s="113" t="str">
        <f>VLOOKUP('Damage Pickup'!$J191&amp;'Damage Pickup'!$K191,Code!$I$2:$M$51,4,0)</f>
        <v>Drain Reshape</v>
      </c>
      <c r="M191" s="331" t="s">
        <v>700</v>
      </c>
      <c r="N191" s="332">
        <v>193</v>
      </c>
      <c r="O191" s="286" t="s">
        <v>979</v>
      </c>
      <c r="P191" s="109"/>
      <c r="Q191" s="114">
        <f>VLOOKUP(J191&amp;K191,Code!$I$2:$M$51,5,0)</f>
        <v>1.18875</v>
      </c>
      <c r="R191" s="262">
        <f t="shared" si="37"/>
        <v>285.30000000001081</v>
      </c>
      <c r="S191" s="333">
        <f t="shared" si="43"/>
        <v>0</v>
      </c>
      <c r="T191" s="264">
        <f>IFERROR(R191*'Unit Rates'!$D$17/100,"")</f>
        <v>85.590000000003243</v>
      </c>
      <c r="U191" s="260">
        <f t="shared" si="44"/>
        <v>0</v>
      </c>
      <c r="V191" s="284"/>
      <c r="W191" s="280" t="s">
        <v>385</v>
      </c>
      <c r="X191" s="281" t="s">
        <v>371</v>
      </c>
      <c r="Y191" s="281"/>
      <c r="Z191" s="280"/>
      <c r="AA191" s="281"/>
      <c r="AB191" s="281"/>
      <c r="AC191" s="282"/>
      <c r="AD191" s="281"/>
      <c r="AE191" s="281"/>
      <c r="AF191" s="281"/>
      <c r="AG191" s="280"/>
      <c r="AH191" s="282"/>
      <c r="AI191" s="280"/>
      <c r="AJ191" s="282"/>
      <c r="AK191" s="124"/>
      <c r="AL191" s="125"/>
      <c r="AM191" s="126"/>
      <c r="AN191" s="127"/>
      <c r="AO191" s="127"/>
      <c r="AP191" s="127"/>
      <c r="AQ191" s="115" t="str">
        <f t="shared" si="40"/>
        <v/>
      </c>
      <c r="AR191" s="115">
        <f t="shared" si="46"/>
        <v>114</v>
      </c>
      <c r="AS191" s="115" t="str">
        <f t="shared" si="45"/>
        <v/>
      </c>
      <c r="AT191" s="116" t="str">
        <f ca="1">IF(AS191="","",MIN(OFFSET(C191,0,0):OFFSET(C191,AS191-1,0)))</f>
        <v/>
      </c>
      <c r="AU191" s="116" t="str">
        <f ca="1">IF(AS191="","",MIN(OFFSET(D191,0,0):OFFSET(D191,AS191-1,0)))</f>
        <v/>
      </c>
      <c r="AV191" s="116" t="str">
        <f ca="1">IF(AS191="","",MAX(OFFSET(C191,0,0):OFFSET(C191,AS191-1,0)))</f>
        <v/>
      </c>
      <c r="AW191" s="116" t="str">
        <f ca="1">IF(AS191="","",MAX(OFFSET(D191,0,0):OFFSET(D191,AS191-1,0)))</f>
        <v/>
      </c>
      <c r="AX191" s="116">
        <f t="shared" ca="1" si="41"/>
        <v>0</v>
      </c>
      <c r="AY191" s="117">
        <f t="shared" ca="1" si="42"/>
        <v>0</v>
      </c>
      <c r="AZ191" s="233" t="str">
        <f>IFERROR(IF(#REF!="",R191*'Unit Rates'!$D$17/100,#REF!),"")</f>
        <v/>
      </c>
    </row>
    <row r="192" spans="1:52" ht="15.6" x14ac:dyDescent="0.3">
      <c r="A192" s="327"/>
      <c r="B192" s="329"/>
      <c r="C192" s="328">
        <v>89.93</v>
      </c>
      <c r="D192" s="330">
        <v>90.1</v>
      </c>
      <c r="E192" s="110">
        <f t="shared" si="38"/>
        <v>169.99999999998749</v>
      </c>
      <c r="F192" s="121"/>
      <c r="G192" s="121"/>
      <c r="H192" s="122">
        <f t="shared" si="39"/>
        <v>0</v>
      </c>
      <c r="I192" s="123" t="s">
        <v>459</v>
      </c>
      <c r="J192" s="111" t="s">
        <v>92</v>
      </c>
      <c r="K192" s="112" t="s">
        <v>103</v>
      </c>
      <c r="L192" s="113" t="str">
        <f>VLOOKUP('Damage Pickup'!$J192&amp;'Damage Pickup'!$K192,Code!$I$2:$M$51,4,0)</f>
        <v>Drain Silt/Debris Removal - Minor</v>
      </c>
      <c r="M192" s="331" t="s">
        <v>699</v>
      </c>
      <c r="N192" s="332">
        <v>194</v>
      </c>
      <c r="O192" s="338" t="s">
        <v>701</v>
      </c>
      <c r="P192" s="109"/>
      <c r="Q192" s="114">
        <f>VLOOKUP(J192&amp;K192,Code!$I$2:$M$51,5,0)</f>
        <v>2.2200000000000002</v>
      </c>
      <c r="R192" s="262">
        <f t="shared" si="37"/>
        <v>377.39999999997229</v>
      </c>
      <c r="S192" s="333">
        <f t="shared" si="43"/>
        <v>0</v>
      </c>
      <c r="T192" s="264">
        <f>IFERROR(R192*'Unit Rates'!$D$17/100,"")</f>
        <v>113.21999999999169</v>
      </c>
      <c r="U192" s="260">
        <f t="shared" si="44"/>
        <v>0</v>
      </c>
      <c r="V192" s="284"/>
      <c r="W192" s="280" t="s">
        <v>385</v>
      </c>
      <c r="X192" s="281" t="s">
        <v>371</v>
      </c>
      <c r="Y192" s="281"/>
      <c r="Z192" s="280"/>
      <c r="AA192" s="281"/>
      <c r="AB192" s="281"/>
      <c r="AC192" s="282"/>
      <c r="AD192" s="281"/>
      <c r="AE192" s="281"/>
      <c r="AF192" s="281"/>
      <c r="AG192" s="280"/>
      <c r="AH192" s="282"/>
      <c r="AI192" s="280"/>
      <c r="AJ192" s="282"/>
      <c r="AK192" s="124"/>
      <c r="AL192" s="125"/>
      <c r="AM192" s="126"/>
      <c r="AN192" s="127"/>
      <c r="AO192" s="127"/>
      <c r="AP192" s="127"/>
      <c r="AQ192" s="115" t="str">
        <f t="shared" si="40"/>
        <v/>
      </c>
      <c r="AR192" s="115">
        <f t="shared" si="46"/>
        <v>114</v>
      </c>
      <c r="AS192" s="115" t="str">
        <f t="shared" si="45"/>
        <v/>
      </c>
      <c r="AT192" s="116" t="str">
        <f ca="1">IF(AS192="","",MIN(OFFSET(C192,0,0):OFFSET(C192,AS192-1,0)))</f>
        <v/>
      </c>
      <c r="AU192" s="116" t="str">
        <f ca="1">IF(AS192="","",MIN(OFFSET(D192,0,0):OFFSET(D192,AS192-1,0)))</f>
        <v/>
      </c>
      <c r="AV192" s="116" t="str">
        <f ca="1">IF(AS192="","",MAX(OFFSET(C192,0,0):OFFSET(C192,AS192-1,0)))</f>
        <v/>
      </c>
      <c r="AW192" s="116" t="str">
        <f ca="1">IF(AS192="","",MAX(OFFSET(D192,0,0):OFFSET(D192,AS192-1,0)))</f>
        <v/>
      </c>
      <c r="AX192" s="116">
        <f t="shared" ca="1" si="41"/>
        <v>0</v>
      </c>
      <c r="AY192" s="117">
        <f t="shared" ca="1" si="42"/>
        <v>0</v>
      </c>
      <c r="AZ192" s="233" t="str">
        <f>IFERROR(IF(#REF!="",R192*'Unit Rates'!$D$17/100,#REF!),"")</f>
        <v/>
      </c>
    </row>
    <row r="193" spans="1:52" ht="15.6" x14ac:dyDescent="0.3">
      <c r="A193" s="327"/>
      <c r="B193" s="329"/>
      <c r="C193" s="328">
        <v>90.1</v>
      </c>
      <c r="D193" s="330">
        <v>91.03</v>
      </c>
      <c r="E193" s="110">
        <f t="shared" si="38"/>
        <v>930.00000000000682</v>
      </c>
      <c r="F193" s="121"/>
      <c r="G193" s="121"/>
      <c r="H193" s="122">
        <f t="shared" si="39"/>
        <v>0</v>
      </c>
      <c r="I193" s="123" t="s">
        <v>459</v>
      </c>
      <c r="J193" s="111" t="s">
        <v>92</v>
      </c>
      <c r="K193" s="112" t="s">
        <v>103</v>
      </c>
      <c r="L193" s="113" t="str">
        <f>VLOOKUP('Damage Pickup'!$J193&amp;'Damage Pickup'!$K193,Code!$I$2:$M$51,4,0)</f>
        <v>Drain Silt/Debris Removal - Minor</v>
      </c>
      <c r="M193" s="331" t="s">
        <v>702</v>
      </c>
      <c r="N193" s="332" t="s">
        <v>914</v>
      </c>
      <c r="O193" s="338" t="s">
        <v>701</v>
      </c>
      <c r="P193" s="109"/>
      <c r="Q193" s="114">
        <f>VLOOKUP(J193&amp;K193,Code!$I$2:$M$51,5,0)</f>
        <v>2.2200000000000002</v>
      </c>
      <c r="R193" s="262">
        <f t="shared" si="37"/>
        <v>2064.6000000000154</v>
      </c>
      <c r="S193" s="333">
        <f t="shared" si="43"/>
        <v>0</v>
      </c>
      <c r="T193" s="264">
        <f>IFERROR(R193*'Unit Rates'!$D$17/100,"")</f>
        <v>619.38000000000454</v>
      </c>
      <c r="U193" s="260">
        <f t="shared" si="44"/>
        <v>0</v>
      </c>
      <c r="V193" s="284"/>
      <c r="W193" s="280" t="s">
        <v>385</v>
      </c>
      <c r="X193" s="281" t="s">
        <v>371</v>
      </c>
      <c r="Y193" s="281"/>
      <c r="Z193" s="280"/>
      <c r="AA193" s="281"/>
      <c r="AB193" s="281"/>
      <c r="AC193" s="282"/>
      <c r="AD193" s="281"/>
      <c r="AE193" s="281"/>
      <c r="AF193" s="281"/>
      <c r="AG193" s="280"/>
      <c r="AH193" s="282"/>
      <c r="AI193" s="280"/>
      <c r="AJ193" s="282"/>
      <c r="AK193" s="124"/>
      <c r="AL193" s="125"/>
      <c r="AM193" s="126"/>
      <c r="AN193" s="127"/>
      <c r="AO193" s="127"/>
      <c r="AP193" s="127"/>
      <c r="AQ193" s="115" t="str">
        <f t="shared" si="40"/>
        <v/>
      </c>
      <c r="AR193" s="115">
        <f t="shared" si="46"/>
        <v>114</v>
      </c>
      <c r="AS193" s="115" t="str">
        <f t="shared" si="45"/>
        <v/>
      </c>
      <c r="AT193" s="116" t="str">
        <f ca="1">IF(AS193="","",MIN(OFFSET(C193,0,0):OFFSET(C193,AS193-1,0)))</f>
        <v/>
      </c>
      <c r="AU193" s="116" t="str">
        <f ca="1">IF(AS193="","",MIN(OFFSET(D193,0,0):OFFSET(D193,AS193-1,0)))</f>
        <v/>
      </c>
      <c r="AV193" s="116" t="str">
        <f ca="1">IF(AS193="","",MAX(OFFSET(C193,0,0):OFFSET(C193,AS193-1,0)))</f>
        <v/>
      </c>
      <c r="AW193" s="116" t="str">
        <f ca="1">IF(AS193="","",MAX(OFFSET(D193,0,0):OFFSET(D193,AS193-1,0)))</f>
        <v/>
      </c>
      <c r="AX193" s="116">
        <f t="shared" ca="1" si="41"/>
        <v>0</v>
      </c>
      <c r="AY193" s="117">
        <f t="shared" ca="1" si="42"/>
        <v>0</v>
      </c>
      <c r="AZ193" s="233" t="str">
        <f>IFERROR(IF(#REF!="",R193*'Unit Rates'!$D$17/100,#REF!),"")</f>
        <v/>
      </c>
    </row>
    <row r="194" spans="1:52" ht="15.6" x14ac:dyDescent="0.3">
      <c r="A194" s="327"/>
      <c r="B194" s="329"/>
      <c r="C194" s="328">
        <v>91.98</v>
      </c>
      <c r="D194" s="330">
        <v>92.46</v>
      </c>
      <c r="E194" s="110">
        <f t="shared" si="38"/>
        <v>479.99999999998977</v>
      </c>
      <c r="F194" s="121"/>
      <c r="G194" s="121"/>
      <c r="H194" s="122">
        <f t="shared" si="39"/>
        <v>0</v>
      </c>
      <c r="I194" s="123" t="s">
        <v>59</v>
      </c>
      <c r="J194" s="111" t="s">
        <v>92</v>
      </c>
      <c r="K194" s="112" t="s">
        <v>103</v>
      </c>
      <c r="L194" s="113" t="str">
        <f>VLOOKUP('Damage Pickup'!$J194&amp;'Damage Pickup'!$K194,Code!$I$2:$M$51,4,0)</f>
        <v>Drain Silt/Debris Removal - Minor</v>
      </c>
      <c r="M194" s="331" t="s">
        <v>703</v>
      </c>
      <c r="N194" s="332" t="s">
        <v>915</v>
      </c>
      <c r="O194" s="286" t="s">
        <v>979</v>
      </c>
      <c r="P194" s="109"/>
      <c r="Q194" s="114">
        <f>VLOOKUP(J194&amp;K194,Code!$I$2:$M$51,5,0)</f>
        <v>2.2200000000000002</v>
      </c>
      <c r="R194" s="262">
        <f t="shared" si="37"/>
        <v>1065.5999999999774</v>
      </c>
      <c r="S194" s="333">
        <f t="shared" si="43"/>
        <v>0</v>
      </c>
      <c r="T194" s="264">
        <f>IFERROR(R194*'Unit Rates'!$D$17/100,"")</f>
        <v>319.67999999999324</v>
      </c>
      <c r="U194" s="260">
        <f t="shared" si="44"/>
        <v>0</v>
      </c>
      <c r="V194" s="284"/>
      <c r="W194" s="280" t="s">
        <v>385</v>
      </c>
      <c r="X194" s="281" t="s">
        <v>371</v>
      </c>
      <c r="Y194" s="281"/>
      <c r="Z194" s="280"/>
      <c r="AA194" s="281"/>
      <c r="AB194" s="281"/>
      <c r="AC194" s="282"/>
      <c r="AD194" s="281"/>
      <c r="AE194" s="281"/>
      <c r="AF194" s="281"/>
      <c r="AG194" s="280"/>
      <c r="AH194" s="282"/>
      <c r="AI194" s="280"/>
      <c r="AJ194" s="282"/>
      <c r="AK194" s="124"/>
      <c r="AL194" s="125"/>
      <c r="AM194" s="126"/>
      <c r="AN194" s="127"/>
      <c r="AO194" s="127"/>
      <c r="AP194" s="127"/>
      <c r="AQ194" s="115" t="str">
        <f t="shared" si="40"/>
        <v/>
      </c>
      <c r="AR194" s="115">
        <f t="shared" si="46"/>
        <v>114</v>
      </c>
      <c r="AS194" s="115" t="str">
        <f t="shared" si="45"/>
        <v/>
      </c>
      <c r="AT194" s="116" t="str">
        <f ca="1">IF(AS194="","",MIN(OFFSET(C194,0,0):OFFSET(C194,AS194-1,0)))</f>
        <v/>
      </c>
      <c r="AU194" s="116" t="str">
        <f ca="1">IF(AS194="","",MIN(OFFSET(D194,0,0):OFFSET(D194,AS194-1,0)))</f>
        <v/>
      </c>
      <c r="AV194" s="116" t="str">
        <f ca="1">IF(AS194="","",MAX(OFFSET(C194,0,0):OFFSET(C194,AS194-1,0)))</f>
        <v/>
      </c>
      <c r="AW194" s="116" t="str">
        <f ca="1">IF(AS194="","",MAX(OFFSET(D194,0,0):OFFSET(D194,AS194-1,0)))</f>
        <v/>
      </c>
      <c r="AX194" s="116">
        <f t="shared" ca="1" si="41"/>
        <v>0</v>
      </c>
      <c r="AY194" s="117">
        <f t="shared" ca="1" si="42"/>
        <v>0</v>
      </c>
      <c r="AZ194" s="233" t="str">
        <f>IFERROR(IF(#REF!="",R194*'Unit Rates'!$D$17/100,#REF!),"")</f>
        <v/>
      </c>
    </row>
    <row r="195" spans="1:52" ht="15.6" x14ac:dyDescent="0.3">
      <c r="A195" s="327"/>
      <c r="B195" s="329"/>
      <c r="C195" s="328">
        <v>92.46</v>
      </c>
      <c r="D195" s="330">
        <v>92.69</v>
      </c>
      <c r="E195" s="110">
        <f t="shared" si="38"/>
        <v>230.00000000000398</v>
      </c>
      <c r="F195" s="121"/>
      <c r="G195" s="121"/>
      <c r="H195" s="122">
        <f t="shared" si="39"/>
        <v>0</v>
      </c>
      <c r="I195" s="123" t="s">
        <v>459</v>
      </c>
      <c r="J195" s="111" t="s">
        <v>92</v>
      </c>
      <c r="K195" s="112" t="s">
        <v>103</v>
      </c>
      <c r="L195" s="113" t="str">
        <f>VLOOKUP('Damage Pickup'!$J195&amp;'Damage Pickup'!$K195,Code!$I$2:$M$51,4,0)</f>
        <v>Drain Silt/Debris Removal - Minor</v>
      </c>
      <c r="M195" s="331" t="s">
        <v>704</v>
      </c>
      <c r="N195" s="332" t="s">
        <v>916</v>
      </c>
      <c r="O195" s="338" t="s">
        <v>701</v>
      </c>
      <c r="P195" s="109"/>
      <c r="Q195" s="114">
        <f>VLOOKUP(J195&amp;K195,Code!$I$2:$M$51,5,0)</f>
        <v>2.2200000000000002</v>
      </c>
      <c r="R195" s="262">
        <f t="shared" si="37"/>
        <v>510.60000000000889</v>
      </c>
      <c r="S195" s="333">
        <f t="shared" si="43"/>
        <v>0</v>
      </c>
      <c r="T195" s="264">
        <f>IFERROR(R195*'Unit Rates'!$D$17/100,"")</f>
        <v>153.18000000000268</v>
      </c>
      <c r="U195" s="260">
        <f t="shared" si="44"/>
        <v>0</v>
      </c>
      <c r="V195" s="284"/>
      <c r="W195" s="280" t="s">
        <v>385</v>
      </c>
      <c r="X195" s="281" t="s">
        <v>371</v>
      </c>
      <c r="Y195" s="281"/>
      <c r="Z195" s="280"/>
      <c r="AA195" s="281"/>
      <c r="AB195" s="281"/>
      <c r="AC195" s="282"/>
      <c r="AD195" s="281"/>
      <c r="AE195" s="281"/>
      <c r="AF195" s="281"/>
      <c r="AG195" s="280"/>
      <c r="AH195" s="282"/>
      <c r="AI195" s="280"/>
      <c r="AJ195" s="282"/>
      <c r="AK195" s="124"/>
      <c r="AL195" s="125"/>
      <c r="AM195" s="126"/>
      <c r="AN195" s="127"/>
      <c r="AO195" s="127"/>
      <c r="AP195" s="127"/>
      <c r="AQ195" s="115" t="str">
        <f t="shared" si="40"/>
        <v/>
      </c>
      <c r="AR195" s="115">
        <f t="shared" si="46"/>
        <v>114</v>
      </c>
      <c r="AS195" s="115" t="str">
        <f t="shared" si="45"/>
        <v/>
      </c>
      <c r="AT195" s="116" t="str">
        <f ca="1">IF(AS195="","",MIN(OFFSET(C195,0,0):OFFSET(C195,AS195-1,0)))</f>
        <v/>
      </c>
      <c r="AU195" s="116" t="str">
        <f ca="1">IF(AS195="","",MIN(OFFSET(D195,0,0):OFFSET(D195,AS195-1,0)))</f>
        <v/>
      </c>
      <c r="AV195" s="116" t="str">
        <f ca="1">IF(AS195="","",MAX(OFFSET(C195,0,0):OFFSET(C195,AS195-1,0)))</f>
        <v/>
      </c>
      <c r="AW195" s="116" t="str">
        <f ca="1">IF(AS195="","",MAX(OFFSET(D195,0,0):OFFSET(D195,AS195-1,0)))</f>
        <v/>
      </c>
      <c r="AX195" s="116">
        <f t="shared" ca="1" si="41"/>
        <v>0</v>
      </c>
      <c r="AY195" s="117">
        <f t="shared" ca="1" si="42"/>
        <v>0</v>
      </c>
      <c r="AZ195" s="233" t="str">
        <f>IFERROR(IF(#REF!="",R195*'Unit Rates'!$D$17/100,#REF!),"")</f>
        <v/>
      </c>
    </row>
    <row r="196" spans="1:52" ht="15.6" x14ac:dyDescent="0.3">
      <c r="A196" s="327"/>
      <c r="B196" s="329"/>
      <c r="C196" s="328">
        <v>93.98</v>
      </c>
      <c r="D196" s="330">
        <v>95</v>
      </c>
      <c r="E196" s="110">
        <f t="shared" si="38"/>
        <v>1019.999999999996</v>
      </c>
      <c r="F196" s="121"/>
      <c r="G196" s="121"/>
      <c r="H196" s="122">
        <f t="shared" si="39"/>
        <v>0</v>
      </c>
      <c r="I196" s="123" t="s">
        <v>459</v>
      </c>
      <c r="J196" s="111" t="s">
        <v>92</v>
      </c>
      <c r="K196" s="112" t="s">
        <v>103</v>
      </c>
      <c r="L196" s="113" t="str">
        <f>VLOOKUP('Damage Pickup'!$J196&amp;'Damage Pickup'!$K196,Code!$I$2:$M$51,4,0)</f>
        <v>Drain Silt/Debris Removal - Minor</v>
      </c>
      <c r="M196" s="331" t="s">
        <v>705</v>
      </c>
      <c r="N196" s="332" t="s">
        <v>917</v>
      </c>
      <c r="O196" s="338" t="s">
        <v>701</v>
      </c>
      <c r="P196" s="109"/>
      <c r="Q196" s="114">
        <f>VLOOKUP(J196&amp;K196,Code!$I$2:$M$51,5,0)</f>
        <v>2.2200000000000002</v>
      </c>
      <c r="R196" s="262">
        <f t="shared" si="37"/>
        <v>2264.3999999999915</v>
      </c>
      <c r="S196" s="333">
        <f t="shared" si="43"/>
        <v>0</v>
      </c>
      <c r="T196" s="264">
        <f>IFERROR(R196*'Unit Rates'!$D$17/100,"")</f>
        <v>679.31999999999744</v>
      </c>
      <c r="U196" s="260">
        <f t="shared" si="44"/>
        <v>0</v>
      </c>
      <c r="V196" s="284"/>
      <c r="W196" s="280" t="s">
        <v>385</v>
      </c>
      <c r="X196" s="281" t="s">
        <v>371</v>
      </c>
      <c r="Y196" s="281"/>
      <c r="Z196" s="280"/>
      <c r="AA196" s="281"/>
      <c r="AB196" s="281"/>
      <c r="AC196" s="282"/>
      <c r="AD196" s="281"/>
      <c r="AE196" s="281"/>
      <c r="AF196" s="281"/>
      <c r="AG196" s="280"/>
      <c r="AH196" s="282"/>
      <c r="AI196" s="280"/>
      <c r="AJ196" s="282"/>
      <c r="AK196" s="124"/>
      <c r="AL196" s="125"/>
      <c r="AM196" s="126"/>
      <c r="AN196" s="127"/>
      <c r="AO196" s="127"/>
      <c r="AP196" s="127"/>
      <c r="AQ196" s="115" t="str">
        <f t="shared" si="40"/>
        <v/>
      </c>
      <c r="AR196" s="115">
        <f t="shared" si="46"/>
        <v>114</v>
      </c>
      <c r="AS196" s="115" t="str">
        <f t="shared" si="45"/>
        <v/>
      </c>
      <c r="AT196" s="116" t="str">
        <f ca="1">IF(AS196="","",MIN(OFFSET(C196,0,0):OFFSET(C196,AS196-1,0)))</f>
        <v/>
      </c>
      <c r="AU196" s="116" t="str">
        <f ca="1">IF(AS196="","",MIN(OFFSET(D196,0,0):OFFSET(D196,AS196-1,0)))</f>
        <v/>
      </c>
      <c r="AV196" s="116" t="str">
        <f ca="1">IF(AS196="","",MAX(OFFSET(C196,0,0):OFFSET(C196,AS196-1,0)))</f>
        <v/>
      </c>
      <c r="AW196" s="116" t="str">
        <f ca="1">IF(AS196="","",MAX(OFFSET(D196,0,0):OFFSET(D196,AS196-1,0)))</f>
        <v/>
      </c>
      <c r="AX196" s="116">
        <f t="shared" ca="1" si="41"/>
        <v>0</v>
      </c>
      <c r="AY196" s="117">
        <f t="shared" ca="1" si="42"/>
        <v>0</v>
      </c>
      <c r="AZ196" s="233" t="str">
        <f>IFERROR(IF(#REF!="",R196*'Unit Rates'!$D$17/100,#REF!),"")</f>
        <v/>
      </c>
    </row>
    <row r="197" spans="1:52" ht="15.6" x14ac:dyDescent="0.3">
      <c r="A197" s="327"/>
      <c r="B197" s="329"/>
      <c r="C197" s="328">
        <v>94.98</v>
      </c>
      <c r="D197" s="330">
        <v>95.3</v>
      </c>
      <c r="E197" s="110">
        <f t="shared" si="38"/>
        <v>319.99999999999318</v>
      </c>
      <c r="F197" s="121"/>
      <c r="G197" s="121"/>
      <c r="H197" s="122">
        <f t="shared" si="39"/>
        <v>0</v>
      </c>
      <c r="I197" s="123" t="s">
        <v>59</v>
      </c>
      <c r="J197" s="111" t="s">
        <v>409</v>
      </c>
      <c r="K197" s="112"/>
      <c r="L197" s="113" t="str">
        <f>VLOOKUP('Damage Pickup'!$J197&amp;'Damage Pickup'!$K197,Code!$I$2:$M$51,4,0)</f>
        <v>Medium Grade</v>
      </c>
      <c r="M197" s="331" t="s">
        <v>706</v>
      </c>
      <c r="N197" s="332">
        <v>204</v>
      </c>
      <c r="O197" s="286" t="s">
        <v>979</v>
      </c>
      <c r="P197" s="109"/>
      <c r="Q197" s="114">
        <f>VLOOKUP(J197&amp;K197,Code!$I$2:$M$51,5,0)</f>
        <v>3.828125</v>
      </c>
      <c r="R197" s="262">
        <f t="shared" si="37"/>
        <v>1224.9999999999739</v>
      </c>
      <c r="S197" s="333">
        <f t="shared" si="43"/>
        <v>0</v>
      </c>
      <c r="T197" s="264">
        <f>IFERROR(R197*'Unit Rates'!$D$17/100,"")</f>
        <v>367.49999999999216</v>
      </c>
      <c r="U197" s="260">
        <f t="shared" si="44"/>
        <v>0</v>
      </c>
      <c r="V197" s="284"/>
      <c r="W197" s="280" t="s">
        <v>385</v>
      </c>
      <c r="X197" s="281" t="s">
        <v>371</v>
      </c>
      <c r="Y197" s="281"/>
      <c r="Z197" s="280"/>
      <c r="AA197" s="281"/>
      <c r="AB197" s="281"/>
      <c r="AC197" s="282"/>
      <c r="AD197" s="281"/>
      <c r="AE197" s="281"/>
      <c r="AF197" s="281"/>
      <c r="AG197" s="280"/>
      <c r="AH197" s="282"/>
      <c r="AI197" s="280"/>
      <c r="AJ197" s="282"/>
      <c r="AK197" s="124"/>
      <c r="AL197" s="125"/>
      <c r="AM197" s="126"/>
      <c r="AN197" s="127"/>
      <c r="AO197" s="127"/>
      <c r="AP197" s="127"/>
      <c r="AQ197" s="115" t="str">
        <f t="shared" si="40"/>
        <v/>
      </c>
      <c r="AR197" s="115">
        <f t="shared" si="46"/>
        <v>114</v>
      </c>
      <c r="AS197" s="115" t="str">
        <f t="shared" si="45"/>
        <v/>
      </c>
      <c r="AT197" s="116" t="str">
        <f ca="1">IF(AS197="","",MIN(OFFSET(C197,0,0):OFFSET(C197,AS197-1,0)))</f>
        <v/>
      </c>
      <c r="AU197" s="116" t="str">
        <f ca="1">IF(AS197="","",MIN(OFFSET(D197,0,0):OFFSET(D197,AS197-1,0)))</f>
        <v/>
      </c>
      <c r="AV197" s="116" t="str">
        <f ca="1">IF(AS197="","",MAX(OFFSET(C197,0,0):OFFSET(C197,AS197-1,0)))</f>
        <v/>
      </c>
      <c r="AW197" s="116" t="str">
        <f ca="1">IF(AS197="","",MAX(OFFSET(D197,0,0):OFFSET(D197,AS197-1,0)))</f>
        <v/>
      </c>
      <c r="AX197" s="116">
        <f t="shared" ca="1" si="41"/>
        <v>0</v>
      </c>
      <c r="AY197" s="117">
        <f t="shared" ca="1" si="42"/>
        <v>0</v>
      </c>
      <c r="AZ197" s="233" t="str">
        <f>IFERROR(IF(#REF!="",R197*'Unit Rates'!$D$17/100,#REF!),"")</f>
        <v/>
      </c>
    </row>
    <row r="198" spans="1:52" ht="15.6" x14ac:dyDescent="0.3">
      <c r="A198" s="327"/>
      <c r="B198" s="329"/>
      <c r="C198" s="328">
        <v>95.3</v>
      </c>
      <c r="D198" s="330">
        <v>96.73</v>
      </c>
      <c r="E198" s="110">
        <f t="shared" si="38"/>
        <v>1430.0000000000068</v>
      </c>
      <c r="F198" s="121"/>
      <c r="G198" s="121"/>
      <c r="H198" s="122">
        <f t="shared" si="39"/>
        <v>0</v>
      </c>
      <c r="I198" s="123" t="s">
        <v>459</v>
      </c>
      <c r="J198" s="111" t="s">
        <v>92</v>
      </c>
      <c r="K198" s="112" t="s">
        <v>103</v>
      </c>
      <c r="L198" s="113" t="str">
        <f>VLOOKUP('Damage Pickup'!$J198&amp;'Damage Pickup'!$K198,Code!$I$2:$M$51,4,0)</f>
        <v>Drain Silt/Debris Removal - Minor</v>
      </c>
      <c r="M198" s="331" t="s">
        <v>707</v>
      </c>
      <c r="N198" s="332" t="s">
        <v>918</v>
      </c>
      <c r="O198" s="338" t="s">
        <v>708</v>
      </c>
      <c r="P198" s="109"/>
      <c r="Q198" s="114">
        <f>VLOOKUP(J198&amp;K198,Code!$I$2:$M$51,5,0)</f>
        <v>2.2200000000000002</v>
      </c>
      <c r="R198" s="262">
        <f t="shared" si="37"/>
        <v>3174.6000000000154</v>
      </c>
      <c r="S198" s="333">
        <f t="shared" si="43"/>
        <v>0</v>
      </c>
      <c r="T198" s="264">
        <f>IFERROR(R198*'Unit Rates'!$D$17/100,"")</f>
        <v>952.38000000000466</v>
      </c>
      <c r="U198" s="260">
        <f t="shared" si="44"/>
        <v>0</v>
      </c>
      <c r="V198" s="284"/>
      <c r="W198" s="280" t="s">
        <v>385</v>
      </c>
      <c r="X198" s="281" t="s">
        <v>371</v>
      </c>
      <c r="Y198" s="281"/>
      <c r="Z198" s="280"/>
      <c r="AA198" s="281"/>
      <c r="AB198" s="281"/>
      <c r="AC198" s="282"/>
      <c r="AD198" s="281"/>
      <c r="AE198" s="281"/>
      <c r="AF198" s="281"/>
      <c r="AG198" s="280"/>
      <c r="AH198" s="282"/>
      <c r="AI198" s="280"/>
      <c r="AJ198" s="282"/>
      <c r="AK198" s="124"/>
      <c r="AL198" s="125"/>
      <c r="AM198" s="126"/>
      <c r="AN198" s="127"/>
      <c r="AO198" s="127"/>
      <c r="AP198" s="127"/>
      <c r="AQ198" s="115" t="str">
        <f t="shared" si="40"/>
        <v/>
      </c>
      <c r="AR198" s="115">
        <f t="shared" si="46"/>
        <v>114</v>
      </c>
      <c r="AS198" s="115" t="str">
        <f t="shared" si="45"/>
        <v/>
      </c>
      <c r="AT198" s="116" t="str">
        <f ca="1">IF(AS198="","",MIN(OFFSET(C198,0,0):OFFSET(C198,AS198-1,0)))</f>
        <v/>
      </c>
      <c r="AU198" s="116" t="str">
        <f ca="1">IF(AS198="","",MIN(OFFSET(D198,0,0):OFFSET(D198,AS198-1,0)))</f>
        <v/>
      </c>
      <c r="AV198" s="116" t="str">
        <f ca="1">IF(AS198="","",MAX(OFFSET(C198,0,0):OFFSET(C198,AS198-1,0)))</f>
        <v/>
      </c>
      <c r="AW198" s="116" t="str">
        <f ca="1">IF(AS198="","",MAX(OFFSET(D198,0,0):OFFSET(D198,AS198-1,0)))</f>
        <v/>
      </c>
      <c r="AX198" s="116">
        <f t="shared" ca="1" si="41"/>
        <v>0</v>
      </c>
      <c r="AY198" s="117">
        <f t="shared" ca="1" si="42"/>
        <v>0</v>
      </c>
      <c r="AZ198" s="233" t="str">
        <f>IFERROR(IF(#REF!="",R198*'Unit Rates'!$D$17/100,#REF!),"")</f>
        <v/>
      </c>
    </row>
    <row r="199" spans="1:52" ht="15.6" x14ac:dyDescent="0.3">
      <c r="A199" s="327"/>
      <c r="B199" s="329"/>
      <c r="C199" s="328">
        <v>96.87</v>
      </c>
      <c r="D199" s="330">
        <v>96.98</v>
      </c>
      <c r="E199" s="110">
        <f t="shared" si="38"/>
        <v>109.99999999999943</v>
      </c>
      <c r="F199" s="121"/>
      <c r="G199" s="121"/>
      <c r="H199" s="122">
        <f t="shared" si="39"/>
        <v>0</v>
      </c>
      <c r="I199" s="123" t="s">
        <v>459</v>
      </c>
      <c r="J199" s="111" t="s">
        <v>92</v>
      </c>
      <c r="K199" s="112" t="s">
        <v>103</v>
      </c>
      <c r="L199" s="113" t="str">
        <f>VLOOKUP('Damage Pickup'!$J199&amp;'Damage Pickup'!$K199,Code!$I$2:$M$51,4,0)</f>
        <v>Drain Silt/Debris Removal - Minor</v>
      </c>
      <c r="M199" s="331" t="s">
        <v>709</v>
      </c>
      <c r="N199" s="332">
        <v>211</v>
      </c>
      <c r="O199" s="338" t="s">
        <v>708</v>
      </c>
      <c r="P199" s="109"/>
      <c r="Q199" s="114">
        <f>VLOOKUP(J199&amp;K199,Code!$I$2:$M$51,5,0)</f>
        <v>2.2200000000000002</v>
      </c>
      <c r="R199" s="262">
        <f t="shared" si="37"/>
        <v>244.19999999999877</v>
      </c>
      <c r="S199" s="333">
        <f t="shared" si="43"/>
        <v>0</v>
      </c>
      <c r="T199" s="264">
        <f>IFERROR(R199*'Unit Rates'!$D$17/100,"")</f>
        <v>73.259999999999621</v>
      </c>
      <c r="U199" s="260">
        <f t="shared" si="44"/>
        <v>0</v>
      </c>
      <c r="V199" s="284"/>
      <c r="W199" s="280" t="s">
        <v>385</v>
      </c>
      <c r="X199" s="281" t="s">
        <v>371</v>
      </c>
      <c r="Y199" s="281"/>
      <c r="Z199" s="280"/>
      <c r="AA199" s="281"/>
      <c r="AB199" s="281"/>
      <c r="AC199" s="282"/>
      <c r="AD199" s="281"/>
      <c r="AE199" s="281"/>
      <c r="AF199" s="281"/>
      <c r="AG199" s="280"/>
      <c r="AH199" s="282"/>
      <c r="AI199" s="280"/>
      <c r="AJ199" s="282"/>
      <c r="AK199" s="124"/>
      <c r="AL199" s="125"/>
      <c r="AM199" s="126"/>
      <c r="AN199" s="127"/>
      <c r="AO199" s="127"/>
      <c r="AP199" s="127"/>
      <c r="AQ199" s="115" t="str">
        <f t="shared" si="40"/>
        <v/>
      </c>
      <c r="AR199" s="115">
        <f t="shared" si="46"/>
        <v>114</v>
      </c>
      <c r="AS199" s="115" t="str">
        <f t="shared" si="45"/>
        <v/>
      </c>
      <c r="AT199" s="116" t="str">
        <f ca="1">IF(AS199="","",MIN(OFFSET(C199,0,0):OFFSET(C199,AS199-1,0)))</f>
        <v/>
      </c>
      <c r="AU199" s="116" t="str">
        <f ca="1">IF(AS199="","",MIN(OFFSET(D199,0,0):OFFSET(D199,AS199-1,0)))</f>
        <v/>
      </c>
      <c r="AV199" s="116" t="str">
        <f ca="1">IF(AS199="","",MAX(OFFSET(C199,0,0):OFFSET(C199,AS199-1,0)))</f>
        <v/>
      </c>
      <c r="AW199" s="116" t="str">
        <f ca="1">IF(AS199="","",MAX(OFFSET(D199,0,0):OFFSET(D199,AS199-1,0)))</f>
        <v/>
      </c>
      <c r="AX199" s="116">
        <f t="shared" ca="1" si="41"/>
        <v>0</v>
      </c>
      <c r="AY199" s="117">
        <f t="shared" ca="1" si="42"/>
        <v>0</v>
      </c>
      <c r="AZ199" s="233" t="str">
        <f>IFERROR(IF(#REF!="",R199*'Unit Rates'!$D$17/100,#REF!),"")</f>
        <v/>
      </c>
    </row>
    <row r="200" spans="1:52" ht="15.6" x14ac:dyDescent="0.3">
      <c r="A200" s="327"/>
      <c r="B200" s="329"/>
      <c r="C200" s="328">
        <v>96.98</v>
      </c>
      <c r="D200" s="330">
        <v>97.32</v>
      </c>
      <c r="E200" s="110">
        <f t="shared" si="38"/>
        <v>339.9999999999892</v>
      </c>
      <c r="F200" s="121"/>
      <c r="G200" s="121"/>
      <c r="H200" s="122">
        <f t="shared" si="39"/>
        <v>0</v>
      </c>
      <c r="I200" s="123" t="s">
        <v>59</v>
      </c>
      <c r="J200" s="111" t="s">
        <v>92</v>
      </c>
      <c r="K200" s="112" t="s">
        <v>103</v>
      </c>
      <c r="L200" s="113" t="str">
        <f>VLOOKUP('Damage Pickup'!$J200&amp;'Damage Pickup'!$K200,Code!$I$2:$M$51,4,0)</f>
        <v>Drain Silt/Debris Removal - Minor</v>
      </c>
      <c r="M200" s="331" t="s">
        <v>710</v>
      </c>
      <c r="N200" s="332">
        <v>212</v>
      </c>
      <c r="O200" s="286" t="s">
        <v>979</v>
      </c>
      <c r="P200" s="109"/>
      <c r="Q200" s="114">
        <f>VLOOKUP(J200&amp;K200,Code!$I$2:$M$51,5,0)</f>
        <v>2.2200000000000002</v>
      </c>
      <c r="R200" s="262">
        <f t="shared" si="37"/>
        <v>754.79999999997608</v>
      </c>
      <c r="S200" s="333">
        <f t="shared" si="43"/>
        <v>0</v>
      </c>
      <c r="T200" s="264">
        <f>IFERROR(R200*'Unit Rates'!$D$17/100,"")</f>
        <v>226.43999999999284</v>
      </c>
      <c r="U200" s="260">
        <f t="shared" si="44"/>
        <v>0</v>
      </c>
      <c r="V200" s="284"/>
      <c r="W200" s="280" t="s">
        <v>385</v>
      </c>
      <c r="X200" s="281" t="s">
        <v>371</v>
      </c>
      <c r="Y200" s="281"/>
      <c r="Z200" s="280"/>
      <c r="AA200" s="281"/>
      <c r="AB200" s="281"/>
      <c r="AC200" s="282"/>
      <c r="AD200" s="281"/>
      <c r="AE200" s="281"/>
      <c r="AF200" s="281"/>
      <c r="AG200" s="280"/>
      <c r="AH200" s="282"/>
      <c r="AI200" s="280"/>
      <c r="AJ200" s="282"/>
      <c r="AK200" s="124"/>
      <c r="AL200" s="125"/>
      <c r="AM200" s="126"/>
      <c r="AN200" s="127"/>
      <c r="AO200" s="127"/>
      <c r="AP200" s="127"/>
      <c r="AQ200" s="115" t="str">
        <f t="shared" si="40"/>
        <v/>
      </c>
      <c r="AR200" s="115">
        <f t="shared" si="46"/>
        <v>114</v>
      </c>
      <c r="AS200" s="115" t="str">
        <f t="shared" si="45"/>
        <v/>
      </c>
      <c r="AT200" s="116" t="str">
        <f ca="1">IF(AS200="","",MIN(OFFSET(C200,0,0):OFFSET(C200,AS200-1,0)))</f>
        <v/>
      </c>
      <c r="AU200" s="116" t="str">
        <f ca="1">IF(AS200="","",MIN(OFFSET(D200,0,0):OFFSET(D200,AS200-1,0)))</f>
        <v/>
      </c>
      <c r="AV200" s="116" t="str">
        <f ca="1">IF(AS200="","",MAX(OFFSET(C200,0,0):OFFSET(C200,AS200-1,0)))</f>
        <v/>
      </c>
      <c r="AW200" s="116" t="str">
        <f ca="1">IF(AS200="","",MAX(OFFSET(D200,0,0):OFFSET(D200,AS200-1,0)))</f>
        <v/>
      </c>
      <c r="AX200" s="116">
        <f t="shared" ca="1" si="41"/>
        <v>0</v>
      </c>
      <c r="AY200" s="117">
        <f t="shared" ca="1" si="42"/>
        <v>0</v>
      </c>
      <c r="AZ200" s="233" t="str">
        <f>IFERROR(IF(#REF!="",R200*'Unit Rates'!$D$17/100,#REF!),"")</f>
        <v/>
      </c>
    </row>
    <row r="201" spans="1:52" ht="15.6" x14ac:dyDescent="0.3">
      <c r="A201" s="327"/>
      <c r="B201" s="329"/>
      <c r="C201" s="328">
        <v>97.32</v>
      </c>
      <c r="D201" s="330">
        <v>98.91</v>
      </c>
      <c r="E201" s="110">
        <f t="shared" si="38"/>
        <v>1590.0000000000034</v>
      </c>
      <c r="F201" s="121"/>
      <c r="G201" s="121"/>
      <c r="H201" s="122">
        <f t="shared" si="39"/>
        <v>0</v>
      </c>
      <c r="I201" s="123" t="s">
        <v>459</v>
      </c>
      <c r="J201" s="111" t="s">
        <v>92</v>
      </c>
      <c r="K201" s="112" t="s">
        <v>103</v>
      </c>
      <c r="L201" s="113" t="str">
        <f>VLOOKUP('Damage Pickup'!$J201&amp;'Damage Pickup'!$K201,Code!$I$2:$M$51,4,0)</f>
        <v>Drain Silt/Debris Removal - Minor</v>
      </c>
      <c r="M201" s="331" t="s">
        <v>711</v>
      </c>
      <c r="N201" s="332" t="s">
        <v>919</v>
      </c>
      <c r="O201" s="338" t="s">
        <v>708</v>
      </c>
      <c r="P201" s="109"/>
      <c r="Q201" s="114">
        <f>VLOOKUP(J201&amp;K201,Code!$I$2:$M$51,5,0)</f>
        <v>2.2200000000000002</v>
      </c>
      <c r="R201" s="262">
        <f t="shared" si="37"/>
        <v>3529.8000000000079</v>
      </c>
      <c r="S201" s="333">
        <f t="shared" si="43"/>
        <v>0</v>
      </c>
      <c r="T201" s="264">
        <f>IFERROR(R201*'Unit Rates'!$D$17/100,"")</f>
        <v>1058.9400000000023</v>
      </c>
      <c r="U201" s="260">
        <f t="shared" si="44"/>
        <v>0</v>
      </c>
      <c r="V201" s="284"/>
      <c r="W201" s="280" t="s">
        <v>385</v>
      </c>
      <c r="X201" s="281" t="s">
        <v>371</v>
      </c>
      <c r="Y201" s="281"/>
      <c r="Z201" s="280"/>
      <c r="AA201" s="281"/>
      <c r="AB201" s="281"/>
      <c r="AC201" s="282"/>
      <c r="AD201" s="281"/>
      <c r="AE201" s="281"/>
      <c r="AF201" s="281"/>
      <c r="AG201" s="280"/>
      <c r="AH201" s="282"/>
      <c r="AI201" s="280"/>
      <c r="AJ201" s="282"/>
      <c r="AK201" s="124"/>
      <c r="AL201" s="125"/>
      <c r="AM201" s="126"/>
      <c r="AN201" s="127"/>
      <c r="AO201" s="127"/>
      <c r="AP201" s="127"/>
      <c r="AQ201" s="115" t="str">
        <f t="shared" si="40"/>
        <v/>
      </c>
      <c r="AR201" s="115">
        <f t="shared" si="46"/>
        <v>114</v>
      </c>
      <c r="AS201" s="115" t="str">
        <f t="shared" si="45"/>
        <v/>
      </c>
      <c r="AT201" s="116" t="str">
        <f ca="1">IF(AS201="","",MIN(OFFSET(C201,0,0):OFFSET(C201,AS201-1,0)))</f>
        <v/>
      </c>
      <c r="AU201" s="116" t="str">
        <f ca="1">IF(AS201="","",MIN(OFFSET(D201,0,0):OFFSET(D201,AS201-1,0)))</f>
        <v/>
      </c>
      <c r="AV201" s="116" t="str">
        <f ca="1">IF(AS201="","",MAX(OFFSET(C201,0,0):OFFSET(C201,AS201-1,0)))</f>
        <v/>
      </c>
      <c r="AW201" s="116" t="str">
        <f ca="1">IF(AS201="","",MAX(OFFSET(D201,0,0):OFFSET(D201,AS201-1,0)))</f>
        <v/>
      </c>
      <c r="AX201" s="116">
        <f t="shared" ca="1" si="41"/>
        <v>0</v>
      </c>
      <c r="AY201" s="117">
        <f t="shared" ca="1" si="42"/>
        <v>0</v>
      </c>
      <c r="AZ201" s="233" t="str">
        <f>IFERROR(IF(#REF!="",R201*'Unit Rates'!$D$17/100,#REF!),"")</f>
        <v/>
      </c>
    </row>
    <row r="202" spans="1:52" ht="15.6" x14ac:dyDescent="0.3">
      <c r="A202" s="327"/>
      <c r="B202" s="329"/>
      <c r="C202" s="328">
        <v>98.91</v>
      </c>
      <c r="D202" s="330">
        <v>99.07</v>
      </c>
      <c r="E202" s="110">
        <f t="shared" si="38"/>
        <v>159.99999999999659</v>
      </c>
      <c r="F202" s="121"/>
      <c r="G202" s="121"/>
      <c r="H202" s="122">
        <f t="shared" si="39"/>
        <v>0</v>
      </c>
      <c r="I202" s="123" t="s">
        <v>59</v>
      </c>
      <c r="J202" s="111" t="s">
        <v>92</v>
      </c>
      <c r="K202" s="112" t="s">
        <v>103</v>
      </c>
      <c r="L202" s="113" t="str">
        <f>VLOOKUP('Damage Pickup'!$J202&amp;'Damage Pickup'!$K202,Code!$I$2:$M$51,4,0)</f>
        <v>Drain Silt/Debris Removal - Minor</v>
      </c>
      <c r="M202" s="331" t="s">
        <v>712</v>
      </c>
      <c r="N202" s="332">
        <v>217</v>
      </c>
      <c r="O202" s="286" t="s">
        <v>991</v>
      </c>
      <c r="P202" s="109"/>
      <c r="Q202" s="114">
        <f>VLOOKUP(J202&amp;K202,Code!$I$2:$M$51,5,0)</f>
        <v>2.2200000000000002</v>
      </c>
      <c r="R202" s="262">
        <f t="shared" si="37"/>
        <v>355.19999999999249</v>
      </c>
      <c r="S202" s="333">
        <f t="shared" si="43"/>
        <v>0</v>
      </c>
      <c r="T202" s="264">
        <f>IFERROR(R202*'Unit Rates'!$D$17/100,"")</f>
        <v>106.55999999999774</v>
      </c>
      <c r="U202" s="260">
        <f t="shared" si="44"/>
        <v>0</v>
      </c>
      <c r="V202" s="284"/>
      <c r="W202" s="280" t="s">
        <v>385</v>
      </c>
      <c r="X202" s="281" t="s">
        <v>371</v>
      </c>
      <c r="Y202" s="281"/>
      <c r="Z202" s="280"/>
      <c r="AA202" s="281"/>
      <c r="AB202" s="281"/>
      <c r="AC202" s="282"/>
      <c r="AD202" s="281"/>
      <c r="AE202" s="281"/>
      <c r="AF202" s="281"/>
      <c r="AG202" s="280"/>
      <c r="AH202" s="282"/>
      <c r="AI202" s="280"/>
      <c r="AJ202" s="282"/>
      <c r="AK202" s="124"/>
      <c r="AL202" s="125"/>
      <c r="AM202" s="126"/>
      <c r="AN202" s="127"/>
      <c r="AO202" s="127"/>
      <c r="AP202" s="127"/>
      <c r="AQ202" s="115" t="str">
        <f t="shared" si="40"/>
        <v/>
      </c>
      <c r="AR202" s="115">
        <f t="shared" si="46"/>
        <v>114</v>
      </c>
      <c r="AS202" s="115" t="str">
        <f t="shared" si="45"/>
        <v/>
      </c>
      <c r="AT202" s="116" t="str">
        <f ca="1">IF(AS202="","",MIN(OFFSET(C202,0,0):OFFSET(C202,AS202-1,0)))</f>
        <v/>
      </c>
      <c r="AU202" s="116" t="str">
        <f ca="1">IF(AS202="","",MIN(OFFSET(D202,0,0):OFFSET(D202,AS202-1,0)))</f>
        <v/>
      </c>
      <c r="AV202" s="116" t="str">
        <f ca="1">IF(AS202="","",MAX(OFFSET(C202,0,0):OFFSET(C202,AS202-1,0)))</f>
        <v/>
      </c>
      <c r="AW202" s="116" t="str">
        <f ca="1">IF(AS202="","",MAX(OFFSET(D202,0,0):OFFSET(D202,AS202-1,0)))</f>
        <v/>
      </c>
      <c r="AX202" s="116">
        <f t="shared" ca="1" si="41"/>
        <v>0</v>
      </c>
      <c r="AY202" s="117">
        <f t="shared" ca="1" si="42"/>
        <v>0</v>
      </c>
      <c r="AZ202" s="233" t="str">
        <f>IFERROR(IF(#REF!="",R202*'Unit Rates'!$D$17/100,#REF!),"")</f>
        <v/>
      </c>
    </row>
    <row r="203" spans="1:52" ht="15.6" x14ac:dyDescent="0.3">
      <c r="A203" s="327"/>
      <c r="B203" s="329"/>
      <c r="C203" s="328">
        <v>99.07</v>
      </c>
      <c r="D203" s="330">
        <v>99.7</v>
      </c>
      <c r="E203" s="110">
        <f t="shared" si="38"/>
        <v>630.00000000000966</v>
      </c>
      <c r="F203" s="121"/>
      <c r="G203" s="121"/>
      <c r="H203" s="122">
        <f t="shared" si="39"/>
        <v>0</v>
      </c>
      <c r="I203" s="123" t="s">
        <v>459</v>
      </c>
      <c r="J203" s="111" t="s">
        <v>92</v>
      </c>
      <c r="K203" s="112" t="s">
        <v>103</v>
      </c>
      <c r="L203" s="113" t="str">
        <f>VLOOKUP('Damage Pickup'!$J203&amp;'Damage Pickup'!$K203,Code!$I$2:$M$51,4,0)</f>
        <v>Drain Silt/Debris Removal - Minor</v>
      </c>
      <c r="M203" s="331" t="s">
        <v>713</v>
      </c>
      <c r="N203" s="332" t="s">
        <v>920</v>
      </c>
      <c r="O203" s="338" t="s">
        <v>708</v>
      </c>
      <c r="P203" s="109"/>
      <c r="Q203" s="114">
        <f>VLOOKUP(J203&amp;K203,Code!$I$2:$M$51,5,0)</f>
        <v>2.2200000000000002</v>
      </c>
      <c r="R203" s="262">
        <f t="shared" si="37"/>
        <v>1398.6000000000215</v>
      </c>
      <c r="S203" s="333">
        <f t="shared" si="43"/>
        <v>0</v>
      </c>
      <c r="T203" s="264">
        <f>IFERROR(R203*'Unit Rates'!$D$17/100,"")</f>
        <v>419.58000000000646</v>
      </c>
      <c r="U203" s="260">
        <f t="shared" si="44"/>
        <v>0</v>
      </c>
      <c r="V203" s="284"/>
      <c r="W203" s="280" t="s">
        <v>385</v>
      </c>
      <c r="X203" s="281" t="s">
        <v>371</v>
      </c>
      <c r="Y203" s="281"/>
      <c r="Z203" s="280"/>
      <c r="AA203" s="281"/>
      <c r="AB203" s="281"/>
      <c r="AC203" s="282"/>
      <c r="AD203" s="281"/>
      <c r="AE203" s="281"/>
      <c r="AF203" s="281"/>
      <c r="AG203" s="280"/>
      <c r="AH203" s="282"/>
      <c r="AI203" s="280"/>
      <c r="AJ203" s="282"/>
      <c r="AK203" s="124"/>
      <c r="AL203" s="125"/>
      <c r="AM203" s="126"/>
      <c r="AN203" s="127"/>
      <c r="AO203" s="127"/>
      <c r="AP203" s="127"/>
      <c r="AQ203" s="115" t="str">
        <f t="shared" si="40"/>
        <v/>
      </c>
      <c r="AR203" s="115">
        <f t="shared" si="46"/>
        <v>114</v>
      </c>
      <c r="AS203" s="115" t="str">
        <f t="shared" si="45"/>
        <v/>
      </c>
      <c r="AT203" s="116" t="str">
        <f ca="1">IF(AS203="","",MIN(OFFSET(C203,0,0):OFFSET(C203,AS203-1,0)))</f>
        <v/>
      </c>
      <c r="AU203" s="116" t="str">
        <f ca="1">IF(AS203="","",MIN(OFFSET(D203,0,0):OFFSET(D203,AS203-1,0)))</f>
        <v/>
      </c>
      <c r="AV203" s="116" t="str">
        <f ca="1">IF(AS203="","",MAX(OFFSET(C203,0,0):OFFSET(C203,AS203-1,0)))</f>
        <v/>
      </c>
      <c r="AW203" s="116" t="str">
        <f ca="1">IF(AS203="","",MAX(OFFSET(D203,0,0):OFFSET(D203,AS203-1,0)))</f>
        <v/>
      </c>
      <c r="AX203" s="116">
        <f t="shared" ca="1" si="41"/>
        <v>0</v>
      </c>
      <c r="AY203" s="117">
        <f t="shared" ca="1" si="42"/>
        <v>0</v>
      </c>
      <c r="AZ203" s="233" t="str">
        <f>IFERROR(IF(#REF!="",R203*'Unit Rates'!$D$17/100,#REF!),"")</f>
        <v/>
      </c>
    </row>
    <row r="204" spans="1:52" ht="15.6" x14ac:dyDescent="0.3">
      <c r="A204" s="327"/>
      <c r="B204" s="329"/>
      <c r="C204" s="328">
        <v>99.7</v>
      </c>
      <c r="D204" s="330">
        <v>99.79</v>
      </c>
      <c r="E204" s="110">
        <f t="shared" si="38"/>
        <v>90.000000000003411</v>
      </c>
      <c r="F204" s="121"/>
      <c r="G204" s="121"/>
      <c r="H204" s="122">
        <f t="shared" si="39"/>
        <v>0</v>
      </c>
      <c r="I204" s="123" t="s">
        <v>459</v>
      </c>
      <c r="J204" s="111" t="s">
        <v>93</v>
      </c>
      <c r="K204" s="112" t="s">
        <v>103</v>
      </c>
      <c r="L204" s="113" t="str">
        <f>VLOOKUP('Damage Pickup'!$J204&amp;'Damage Pickup'!$K204,Code!$I$2:$M$51,4,0)</f>
        <v>Drain Reshape</v>
      </c>
      <c r="M204" s="331" t="s">
        <v>714</v>
      </c>
      <c r="N204" s="332">
        <v>220</v>
      </c>
      <c r="O204" s="338" t="s">
        <v>708</v>
      </c>
      <c r="P204" s="109"/>
      <c r="Q204" s="114">
        <f>VLOOKUP(J204&amp;K204,Code!$I$2:$M$51,5,0)</f>
        <v>1.18875</v>
      </c>
      <c r="R204" s="262">
        <f t="shared" si="37"/>
        <v>106.98750000000405</v>
      </c>
      <c r="S204" s="333">
        <f t="shared" si="43"/>
        <v>0</v>
      </c>
      <c r="T204" s="264">
        <f>IFERROR(R204*'Unit Rates'!$D$17/100,"")</f>
        <v>32.096250000001213</v>
      </c>
      <c r="U204" s="260">
        <f t="shared" si="44"/>
        <v>0</v>
      </c>
      <c r="V204" s="284"/>
      <c r="W204" s="280" t="s">
        <v>385</v>
      </c>
      <c r="X204" s="281" t="s">
        <v>371</v>
      </c>
      <c r="Y204" s="281"/>
      <c r="Z204" s="280"/>
      <c r="AA204" s="281"/>
      <c r="AB204" s="281"/>
      <c r="AC204" s="282"/>
      <c r="AD204" s="281"/>
      <c r="AE204" s="281"/>
      <c r="AF204" s="281"/>
      <c r="AG204" s="280"/>
      <c r="AH204" s="282"/>
      <c r="AI204" s="280"/>
      <c r="AJ204" s="282"/>
      <c r="AK204" s="124"/>
      <c r="AL204" s="125"/>
      <c r="AM204" s="126"/>
      <c r="AN204" s="127"/>
      <c r="AO204" s="127"/>
      <c r="AP204" s="127"/>
      <c r="AQ204" s="115" t="str">
        <f t="shared" si="40"/>
        <v/>
      </c>
      <c r="AR204" s="115">
        <f t="shared" si="46"/>
        <v>114</v>
      </c>
      <c r="AS204" s="115" t="str">
        <f t="shared" si="45"/>
        <v/>
      </c>
      <c r="AT204" s="116" t="str">
        <f ca="1">IF(AS204="","",MIN(OFFSET(C204,0,0):OFFSET(C204,AS204-1,0)))</f>
        <v/>
      </c>
      <c r="AU204" s="116" t="str">
        <f ca="1">IF(AS204="","",MIN(OFFSET(D204,0,0):OFFSET(D204,AS204-1,0)))</f>
        <v/>
      </c>
      <c r="AV204" s="116" t="str">
        <f ca="1">IF(AS204="","",MAX(OFFSET(C204,0,0):OFFSET(C204,AS204-1,0)))</f>
        <v/>
      </c>
      <c r="AW204" s="116" t="str">
        <f ca="1">IF(AS204="","",MAX(OFFSET(D204,0,0):OFFSET(D204,AS204-1,0)))</f>
        <v/>
      </c>
      <c r="AX204" s="116">
        <f t="shared" ca="1" si="41"/>
        <v>0</v>
      </c>
      <c r="AY204" s="117">
        <f t="shared" ca="1" si="42"/>
        <v>0</v>
      </c>
      <c r="AZ204" s="233" t="str">
        <f>IFERROR(IF(#REF!="",R204*'Unit Rates'!$D$17/100,#REF!),"")</f>
        <v/>
      </c>
    </row>
    <row r="205" spans="1:52" ht="15.6" x14ac:dyDescent="0.3">
      <c r="A205" s="327"/>
      <c r="B205" s="329"/>
      <c r="C205" s="328">
        <v>99.79</v>
      </c>
      <c r="D205" s="330">
        <v>99.99</v>
      </c>
      <c r="E205" s="110">
        <f t="shared" si="38"/>
        <v>199.99999999998863</v>
      </c>
      <c r="F205" s="121"/>
      <c r="G205" s="121"/>
      <c r="H205" s="122">
        <f t="shared" si="39"/>
        <v>0</v>
      </c>
      <c r="I205" s="123" t="s">
        <v>459</v>
      </c>
      <c r="J205" s="111" t="s">
        <v>92</v>
      </c>
      <c r="K205" s="112" t="s">
        <v>103</v>
      </c>
      <c r="L205" s="113" t="str">
        <f>VLOOKUP('Damage Pickup'!$J205&amp;'Damage Pickup'!$K205,Code!$I$2:$M$51,4,0)</f>
        <v>Drain Silt/Debris Removal - Minor</v>
      </c>
      <c r="M205" s="331" t="s">
        <v>715</v>
      </c>
      <c r="N205" s="332" t="s">
        <v>921</v>
      </c>
      <c r="O205" s="338" t="s">
        <v>708</v>
      </c>
      <c r="P205" s="109"/>
      <c r="Q205" s="114">
        <f>VLOOKUP(J205&amp;K205,Code!$I$2:$M$51,5,0)</f>
        <v>2.2200000000000002</v>
      </c>
      <c r="R205" s="262">
        <f t="shared" si="37"/>
        <v>443.99999999997482</v>
      </c>
      <c r="S205" s="333">
        <f t="shared" si="43"/>
        <v>0</v>
      </c>
      <c r="T205" s="264">
        <f>IFERROR(R205*'Unit Rates'!$D$17/100,"")</f>
        <v>133.19999999999246</v>
      </c>
      <c r="U205" s="260">
        <f t="shared" si="44"/>
        <v>0</v>
      </c>
      <c r="V205" s="284"/>
      <c r="W205" s="280" t="s">
        <v>385</v>
      </c>
      <c r="X205" s="281" t="s">
        <v>371</v>
      </c>
      <c r="Y205" s="281"/>
      <c r="Z205" s="280"/>
      <c r="AA205" s="281"/>
      <c r="AB205" s="281"/>
      <c r="AC205" s="282"/>
      <c r="AD205" s="281"/>
      <c r="AE205" s="281"/>
      <c r="AF205" s="281"/>
      <c r="AG205" s="280"/>
      <c r="AH205" s="282"/>
      <c r="AI205" s="280"/>
      <c r="AJ205" s="282"/>
      <c r="AK205" s="124"/>
      <c r="AL205" s="125"/>
      <c r="AM205" s="126"/>
      <c r="AN205" s="127"/>
      <c r="AO205" s="127"/>
      <c r="AP205" s="127"/>
      <c r="AQ205" s="115" t="str">
        <f t="shared" si="40"/>
        <v/>
      </c>
      <c r="AR205" s="115">
        <f t="shared" si="46"/>
        <v>114</v>
      </c>
      <c r="AS205" s="115" t="str">
        <f t="shared" si="45"/>
        <v/>
      </c>
      <c r="AT205" s="116" t="str">
        <f ca="1">IF(AS205="","",MIN(OFFSET(C205,0,0):OFFSET(C205,AS205-1,0)))</f>
        <v/>
      </c>
      <c r="AU205" s="116" t="str">
        <f ca="1">IF(AS205="","",MIN(OFFSET(D205,0,0):OFFSET(D205,AS205-1,0)))</f>
        <v/>
      </c>
      <c r="AV205" s="116" t="str">
        <f ca="1">IF(AS205="","",MAX(OFFSET(C205,0,0):OFFSET(C205,AS205-1,0)))</f>
        <v/>
      </c>
      <c r="AW205" s="116" t="str">
        <f ca="1">IF(AS205="","",MAX(OFFSET(D205,0,0):OFFSET(D205,AS205-1,0)))</f>
        <v/>
      </c>
      <c r="AX205" s="116">
        <f t="shared" ca="1" si="41"/>
        <v>0</v>
      </c>
      <c r="AY205" s="117">
        <f t="shared" ca="1" si="42"/>
        <v>0</v>
      </c>
      <c r="AZ205" s="233" t="str">
        <f>IFERROR(IF(#REF!="",R205*'Unit Rates'!$D$17/100,#REF!),"")</f>
        <v/>
      </c>
    </row>
    <row r="206" spans="1:52" ht="15.6" x14ac:dyDescent="0.3">
      <c r="A206" s="327"/>
      <c r="B206" s="329"/>
      <c r="C206" s="328">
        <v>99.99</v>
      </c>
      <c r="D206" s="330">
        <v>100.1</v>
      </c>
      <c r="E206" s="110">
        <f t="shared" si="38"/>
        <v>109.99999999999943</v>
      </c>
      <c r="F206" s="121"/>
      <c r="G206" s="121"/>
      <c r="H206" s="122">
        <f t="shared" si="39"/>
        <v>0</v>
      </c>
      <c r="I206" s="123" t="s">
        <v>459</v>
      </c>
      <c r="J206" s="111" t="s">
        <v>93</v>
      </c>
      <c r="K206" s="112" t="s">
        <v>103</v>
      </c>
      <c r="L206" s="113" t="str">
        <f>VLOOKUP('Damage Pickup'!$J206&amp;'Damage Pickup'!$K206,Code!$I$2:$M$51,4,0)</f>
        <v>Drain Reshape</v>
      </c>
      <c r="M206" s="331" t="s">
        <v>716</v>
      </c>
      <c r="N206" s="332">
        <v>223</v>
      </c>
      <c r="O206" s="338" t="s">
        <v>708</v>
      </c>
      <c r="P206" s="109"/>
      <c r="Q206" s="114">
        <f>VLOOKUP(J206&amp;K206,Code!$I$2:$M$51,5,0)</f>
        <v>1.18875</v>
      </c>
      <c r="R206" s="262">
        <f t="shared" si="37"/>
        <v>130.76249999999933</v>
      </c>
      <c r="S206" s="333">
        <f t="shared" si="43"/>
        <v>0</v>
      </c>
      <c r="T206" s="264">
        <f>IFERROR(R206*'Unit Rates'!$D$17/100,"")</f>
        <v>39.228749999999799</v>
      </c>
      <c r="U206" s="260">
        <f t="shared" si="44"/>
        <v>0</v>
      </c>
      <c r="V206" s="284"/>
      <c r="W206" s="280" t="s">
        <v>385</v>
      </c>
      <c r="X206" s="281" t="s">
        <v>371</v>
      </c>
      <c r="Y206" s="281"/>
      <c r="Z206" s="280"/>
      <c r="AA206" s="281"/>
      <c r="AB206" s="281"/>
      <c r="AC206" s="282"/>
      <c r="AD206" s="281"/>
      <c r="AE206" s="281"/>
      <c r="AF206" s="281"/>
      <c r="AG206" s="280"/>
      <c r="AH206" s="282"/>
      <c r="AI206" s="280"/>
      <c r="AJ206" s="282"/>
      <c r="AK206" s="124"/>
      <c r="AL206" s="125"/>
      <c r="AM206" s="126"/>
      <c r="AN206" s="127"/>
      <c r="AO206" s="127"/>
      <c r="AP206" s="127"/>
      <c r="AQ206" s="115" t="str">
        <f t="shared" si="40"/>
        <v/>
      </c>
      <c r="AR206" s="115">
        <f t="shared" si="46"/>
        <v>114</v>
      </c>
      <c r="AS206" s="115" t="str">
        <f t="shared" si="45"/>
        <v/>
      </c>
      <c r="AT206" s="116" t="str">
        <f ca="1">IF(AS206="","",MIN(OFFSET(C206,0,0):OFFSET(C206,AS206-1,0)))</f>
        <v/>
      </c>
      <c r="AU206" s="116" t="str">
        <f ca="1">IF(AS206="","",MIN(OFFSET(D206,0,0):OFFSET(D206,AS206-1,0)))</f>
        <v/>
      </c>
      <c r="AV206" s="116" t="str">
        <f ca="1">IF(AS206="","",MAX(OFFSET(C206,0,0):OFFSET(C206,AS206-1,0)))</f>
        <v/>
      </c>
      <c r="AW206" s="116" t="str">
        <f ca="1">IF(AS206="","",MAX(OFFSET(D206,0,0):OFFSET(D206,AS206-1,0)))</f>
        <v/>
      </c>
      <c r="AX206" s="116">
        <f t="shared" ca="1" si="41"/>
        <v>0</v>
      </c>
      <c r="AY206" s="117">
        <f t="shared" ca="1" si="42"/>
        <v>0</v>
      </c>
      <c r="AZ206" s="233" t="str">
        <f>IFERROR(IF(#REF!="",R206*'Unit Rates'!$D$17/100,#REF!),"")</f>
        <v/>
      </c>
    </row>
    <row r="207" spans="1:52" ht="15.6" x14ac:dyDescent="0.3">
      <c r="A207" s="327"/>
      <c r="B207" s="329"/>
      <c r="C207" s="328">
        <v>100.1</v>
      </c>
      <c r="D207" s="330">
        <v>100.58</v>
      </c>
      <c r="E207" s="110">
        <f t="shared" si="38"/>
        <v>480.00000000000398</v>
      </c>
      <c r="F207" s="121"/>
      <c r="G207" s="121"/>
      <c r="H207" s="122">
        <f t="shared" si="39"/>
        <v>0</v>
      </c>
      <c r="I207" s="123" t="s">
        <v>459</v>
      </c>
      <c r="J207" s="111" t="s">
        <v>93</v>
      </c>
      <c r="K207" s="112" t="s">
        <v>103</v>
      </c>
      <c r="L207" s="113" t="str">
        <f>VLOOKUP('Damage Pickup'!$J207&amp;'Damage Pickup'!$K207,Code!$I$2:$M$51,4,0)</f>
        <v>Drain Reshape</v>
      </c>
      <c r="M207" s="331" t="s">
        <v>717</v>
      </c>
      <c r="N207" s="332">
        <v>224</v>
      </c>
      <c r="O207" s="338" t="s">
        <v>708</v>
      </c>
      <c r="P207" s="109"/>
      <c r="Q207" s="114">
        <f>VLOOKUP(J207&amp;K207,Code!$I$2:$M$51,5,0)</f>
        <v>1.18875</v>
      </c>
      <c r="R207" s="262">
        <f t="shared" si="37"/>
        <v>570.60000000000468</v>
      </c>
      <c r="S207" s="333">
        <f t="shared" si="43"/>
        <v>0</v>
      </c>
      <c r="T207" s="264">
        <f>IFERROR(R207*'Unit Rates'!$D$17/100,"")</f>
        <v>171.18000000000143</v>
      </c>
      <c r="U207" s="260">
        <f t="shared" si="44"/>
        <v>0</v>
      </c>
      <c r="V207" s="284"/>
      <c r="W207" s="280" t="s">
        <v>385</v>
      </c>
      <c r="X207" s="281" t="s">
        <v>371</v>
      </c>
      <c r="Y207" s="281"/>
      <c r="Z207" s="280"/>
      <c r="AA207" s="281"/>
      <c r="AB207" s="281"/>
      <c r="AC207" s="282"/>
      <c r="AD207" s="281"/>
      <c r="AE207" s="281"/>
      <c r="AF207" s="281"/>
      <c r="AG207" s="280"/>
      <c r="AH207" s="282"/>
      <c r="AI207" s="280"/>
      <c r="AJ207" s="282"/>
      <c r="AK207" s="124"/>
      <c r="AL207" s="125"/>
      <c r="AM207" s="126"/>
      <c r="AN207" s="127"/>
      <c r="AO207" s="127"/>
      <c r="AP207" s="127"/>
      <c r="AQ207" s="115" t="str">
        <f t="shared" si="40"/>
        <v/>
      </c>
      <c r="AR207" s="115">
        <f t="shared" si="46"/>
        <v>114</v>
      </c>
      <c r="AS207" s="115" t="str">
        <f t="shared" si="45"/>
        <v/>
      </c>
      <c r="AT207" s="116" t="str">
        <f ca="1">IF(AS207="","",MIN(OFFSET(C207,0,0):OFFSET(C207,AS207-1,0)))</f>
        <v/>
      </c>
      <c r="AU207" s="116" t="str">
        <f ca="1">IF(AS207="","",MIN(OFFSET(D207,0,0):OFFSET(D207,AS207-1,0)))</f>
        <v/>
      </c>
      <c r="AV207" s="116" t="str">
        <f ca="1">IF(AS207="","",MAX(OFFSET(C207,0,0):OFFSET(C207,AS207-1,0)))</f>
        <v/>
      </c>
      <c r="AW207" s="116" t="str">
        <f ca="1">IF(AS207="","",MAX(OFFSET(D207,0,0):OFFSET(D207,AS207-1,0)))</f>
        <v/>
      </c>
      <c r="AX207" s="116">
        <f t="shared" ca="1" si="41"/>
        <v>0</v>
      </c>
      <c r="AY207" s="117">
        <f t="shared" ca="1" si="42"/>
        <v>0</v>
      </c>
      <c r="AZ207" s="233" t="str">
        <f>IFERROR(IF(#REF!="",R207*'Unit Rates'!$D$17/100,#REF!),"")</f>
        <v/>
      </c>
    </row>
    <row r="208" spans="1:52" ht="15.6" x14ac:dyDescent="0.3">
      <c r="A208" s="327"/>
      <c r="B208" s="329"/>
      <c r="C208" s="328">
        <v>100.58</v>
      </c>
      <c r="D208" s="330">
        <v>100.8</v>
      </c>
      <c r="E208" s="110">
        <f t="shared" si="38"/>
        <v>219.99999999999886</v>
      </c>
      <c r="F208" s="121"/>
      <c r="G208" s="121"/>
      <c r="H208" s="122">
        <f t="shared" si="39"/>
        <v>0</v>
      </c>
      <c r="I208" s="123" t="s">
        <v>459</v>
      </c>
      <c r="J208" s="111" t="s">
        <v>93</v>
      </c>
      <c r="K208" s="112" t="s">
        <v>103</v>
      </c>
      <c r="L208" s="113" t="str">
        <f>VLOOKUP('Damage Pickup'!$J208&amp;'Damage Pickup'!$K208,Code!$I$2:$M$51,4,0)</f>
        <v>Drain Reshape</v>
      </c>
      <c r="M208" s="331" t="s">
        <v>718</v>
      </c>
      <c r="N208" s="332">
        <v>225</v>
      </c>
      <c r="O208" s="338" t="s">
        <v>708</v>
      </c>
      <c r="P208" s="109"/>
      <c r="Q208" s="114">
        <f>VLOOKUP(J208&amp;K208,Code!$I$2:$M$51,5,0)</f>
        <v>1.18875</v>
      </c>
      <c r="R208" s="262">
        <f t="shared" si="37"/>
        <v>261.52499999999867</v>
      </c>
      <c r="S208" s="333">
        <f t="shared" si="43"/>
        <v>0</v>
      </c>
      <c r="T208" s="264">
        <f>IFERROR(R208*'Unit Rates'!$D$17/100,"")</f>
        <v>78.457499999999598</v>
      </c>
      <c r="U208" s="260">
        <f t="shared" si="44"/>
        <v>0</v>
      </c>
      <c r="V208" s="284"/>
      <c r="W208" s="280" t="s">
        <v>385</v>
      </c>
      <c r="X208" s="281" t="s">
        <v>371</v>
      </c>
      <c r="Y208" s="281"/>
      <c r="Z208" s="280"/>
      <c r="AA208" s="281"/>
      <c r="AB208" s="281"/>
      <c r="AC208" s="282"/>
      <c r="AD208" s="281"/>
      <c r="AE208" s="281"/>
      <c r="AF208" s="281"/>
      <c r="AG208" s="280"/>
      <c r="AH208" s="282"/>
      <c r="AI208" s="280"/>
      <c r="AJ208" s="282"/>
      <c r="AK208" s="124"/>
      <c r="AL208" s="125"/>
      <c r="AM208" s="126"/>
      <c r="AN208" s="127"/>
      <c r="AO208" s="127"/>
      <c r="AP208" s="127"/>
      <c r="AQ208" s="115" t="str">
        <f t="shared" si="40"/>
        <v/>
      </c>
      <c r="AR208" s="115">
        <f t="shared" si="46"/>
        <v>114</v>
      </c>
      <c r="AS208" s="115" t="str">
        <f t="shared" si="45"/>
        <v/>
      </c>
      <c r="AT208" s="116" t="str">
        <f ca="1">IF(AS208="","",MIN(OFFSET(C208,0,0):OFFSET(C208,AS208-1,0)))</f>
        <v/>
      </c>
      <c r="AU208" s="116" t="str">
        <f ca="1">IF(AS208="","",MIN(OFFSET(D208,0,0):OFFSET(D208,AS208-1,0)))</f>
        <v/>
      </c>
      <c r="AV208" s="116" t="str">
        <f ca="1">IF(AS208="","",MAX(OFFSET(C208,0,0):OFFSET(C208,AS208-1,0)))</f>
        <v/>
      </c>
      <c r="AW208" s="116" t="str">
        <f ca="1">IF(AS208="","",MAX(OFFSET(D208,0,0):OFFSET(D208,AS208-1,0)))</f>
        <v/>
      </c>
      <c r="AX208" s="116">
        <f t="shared" ca="1" si="41"/>
        <v>0</v>
      </c>
      <c r="AY208" s="117">
        <f t="shared" ca="1" si="42"/>
        <v>0</v>
      </c>
      <c r="AZ208" s="233" t="str">
        <f>IFERROR(IF(#REF!="",R208*'Unit Rates'!$D$17/100,#REF!),"")</f>
        <v/>
      </c>
    </row>
    <row r="209" spans="1:52" ht="15.6" x14ac:dyDescent="0.3">
      <c r="A209" s="327"/>
      <c r="B209" s="329"/>
      <c r="C209" s="328">
        <v>101.07</v>
      </c>
      <c r="D209" s="330">
        <v>102.12</v>
      </c>
      <c r="E209" s="110">
        <f t="shared" si="38"/>
        <v>1050.0000000000114</v>
      </c>
      <c r="F209" s="121"/>
      <c r="G209" s="121"/>
      <c r="H209" s="122">
        <f t="shared" si="39"/>
        <v>0</v>
      </c>
      <c r="I209" s="123" t="s">
        <v>459</v>
      </c>
      <c r="J209" s="111" t="s">
        <v>92</v>
      </c>
      <c r="K209" s="112" t="s">
        <v>103</v>
      </c>
      <c r="L209" s="113" t="str">
        <f>VLOOKUP('Damage Pickup'!$J209&amp;'Damage Pickup'!$K209,Code!$I$2:$M$51,4,0)</f>
        <v>Drain Silt/Debris Removal - Minor</v>
      </c>
      <c r="M209" s="331" t="s">
        <v>719</v>
      </c>
      <c r="N209" s="332" t="s">
        <v>922</v>
      </c>
      <c r="O209" s="338" t="s">
        <v>708</v>
      </c>
      <c r="P209" s="109"/>
      <c r="Q209" s="114">
        <f>VLOOKUP(J209&amp;K209,Code!$I$2:$M$51,5,0)</f>
        <v>2.2200000000000002</v>
      </c>
      <c r="R209" s="262">
        <f t="shared" si="37"/>
        <v>2331.0000000000255</v>
      </c>
      <c r="S209" s="333">
        <f t="shared" si="43"/>
        <v>0</v>
      </c>
      <c r="T209" s="264">
        <f>IFERROR(R209*'Unit Rates'!$D$17/100,"")</f>
        <v>699.30000000000757</v>
      </c>
      <c r="U209" s="260">
        <f t="shared" si="44"/>
        <v>0</v>
      </c>
      <c r="V209" s="284"/>
      <c r="W209" s="280" t="s">
        <v>385</v>
      </c>
      <c r="X209" s="281" t="s">
        <v>371</v>
      </c>
      <c r="Y209" s="281"/>
      <c r="Z209" s="280"/>
      <c r="AA209" s="281"/>
      <c r="AB209" s="281"/>
      <c r="AC209" s="282"/>
      <c r="AD209" s="281"/>
      <c r="AE209" s="281"/>
      <c r="AF209" s="281"/>
      <c r="AG209" s="280"/>
      <c r="AH209" s="282"/>
      <c r="AI209" s="280"/>
      <c r="AJ209" s="282"/>
      <c r="AK209" s="124"/>
      <c r="AL209" s="125"/>
      <c r="AM209" s="126"/>
      <c r="AN209" s="127"/>
      <c r="AO209" s="127"/>
      <c r="AP209" s="127"/>
      <c r="AQ209" s="115" t="str">
        <f t="shared" si="40"/>
        <v/>
      </c>
      <c r="AR209" s="115">
        <f t="shared" si="46"/>
        <v>114</v>
      </c>
      <c r="AS209" s="115" t="str">
        <f t="shared" si="45"/>
        <v/>
      </c>
      <c r="AT209" s="116" t="str">
        <f ca="1">IF(AS209="","",MIN(OFFSET(C209,0,0):OFFSET(C209,AS209-1,0)))</f>
        <v/>
      </c>
      <c r="AU209" s="116" t="str">
        <f ca="1">IF(AS209="","",MIN(OFFSET(D209,0,0):OFFSET(D209,AS209-1,0)))</f>
        <v/>
      </c>
      <c r="AV209" s="116" t="str">
        <f ca="1">IF(AS209="","",MAX(OFFSET(C209,0,0):OFFSET(C209,AS209-1,0)))</f>
        <v/>
      </c>
      <c r="AW209" s="116" t="str">
        <f ca="1">IF(AS209="","",MAX(OFFSET(D209,0,0):OFFSET(D209,AS209-1,0)))</f>
        <v/>
      </c>
      <c r="AX209" s="116">
        <f t="shared" ca="1" si="41"/>
        <v>0</v>
      </c>
      <c r="AY209" s="117">
        <f t="shared" ca="1" si="42"/>
        <v>0</v>
      </c>
      <c r="AZ209" s="233" t="str">
        <f>IFERROR(IF(#REF!="",R209*'Unit Rates'!$D$17/100,#REF!),"")</f>
        <v/>
      </c>
    </row>
    <row r="210" spans="1:52" ht="15.6" x14ac:dyDescent="0.3">
      <c r="A210" s="327"/>
      <c r="B210" s="329"/>
      <c r="C210" s="328">
        <v>102.12</v>
      </c>
      <c r="D210" s="330">
        <v>102.35</v>
      </c>
      <c r="E210" s="110">
        <f t="shared" si="38"/>
        <v>229.99999999998977</v>
      </c>
      <c r="F210" s="121"/>
      <c r="G210" s="121"/>
      <c r="H210" s="122">
        <f t="shared" si="39"/>
        <v>0</v>
      </c>
      <c r="I210" s="123" t="s">
        <v>59</v>
      </c>
      <c r="J210" s="111" t="s">
        <v>409</v>
      </c>
      <c r="K210" s="112"/>
      <c r="L210" s="113" t="str">
        <f>VLOOKUP('Damage Pickup'!$J210&amp;'Damage Pickup'!$K210,Code!$I$2:$M$51,4,0)</f>
        <v>Medium Grade</v>
      </c>
      <c r="M210" s="331" t="s">
        <v>720</v>
      </c>
      <c r="N210" s="332" t="s">
        <v>923</v>
      </c>
      <c r="O210" s="286" t="s">
        <v>597</v>
      </c>
      <c r="P210" s="109"/>
      <c r="Q210" s="114">
        <f>VLOOKUP(J210&amp;K210,Code!$I$2:$M$51,5,0)</f>
        <v>3.828125</v>
      </c>
      <c r="R210" s="262">
        <f t="shared" si="37"/>
        <v>880.46874999996078</v>
      </c>
      <c r="S210" s="333">
        <f t="shared" si="43"/>
        <v>0</v>
      </c>
      <c r="T210" s="264">
        <f>IFERROR(R210*'Unit Rates'!$D$17/100,"")</f>
        <v>264.14062499998823</v>
      </c>
      <c r="U210" s="260">
        <f t="shared" si="44"/>
        <v>0</v>
      </c>
      <c r="V210" s="284"/>
      <c r="W210" s="280" t="s">
        <v>385</v>
      </c>
      <c r="X210" s="281" t="s">
        <v>371</v>
      </c>
      <c r="Y210" s="281"/>
      <c r="Z210" s="280"/>
      <c r="AA210" s="281"/>
      <c r="AB210" s="281"/>
      <c r="AC210" s="282"/>
      <c r="AD210" s="281"/>
      <c r="AE210" s="281"/>
      <c r="AF210" s="281"/>
      <c r="AG210" s="280"/>
      <c r="AH210" s="282"/>
      <c r="AI210" s="280"/>
      <c r="AJ210" s="282"/>
      <c r="AK210" s="124"/>
      <c r="AL210" s="125"/>
      <c r="AM210" s="126"/>
      <c r="AN210" s="127"/>
      <c r="AO210" s="127"/>
      <c r="AP210" s="127"/>
      <c r="AQ210" s="115" t="str">
        <f t="shared" si="40"/>
        <v/>
      </c>
      <c r="AR210" s="115">
        <f t="shared" si="46"/>
        <v>114</v>
      </c>
      <c r="AS210" s="115" t="str">
        <f t="shared" si="45"/>
        <v/>
      </c>
      <c r="AT210" s="116" t="str">
        <f ca="1">IF(AS210="","",MIN(OFFSET(C210,0,0):OFFSET(C210,AS210-1,0)))</f>
        <v/>
      </c>
      <c r="AU210" s="116" t="str">
        <f ca="1">IF(AS210="","",MIN(OFFSET(D210,0,0):OFFSET(D210,AS210-1,0)))</f>
        <v/>
      </c>
      <c r="AV210" s="116" t="str">
        <f ca="1">IF(AS210="","",MAX(OFFSET(C210,0,0):OFFSET(C210,AS210-1,0)))</f>
        <v/>
      </c>
      <c r="AW210" s="116" t="str">
        <f ca="1">IF(AS210="","",MAX(OFFSET(D210,0,0):OFFSET(D210,AS210-1,0)))</f>
        <v/>
      </c>
      <c r="AX210" s="116">
        <f t="shared" ca="1" si="41"/>
        <v>0</v>
      </c>
      <c r="AY210" s="117">
        <f t="shared" ca="1" si="42"/>
        <v>0</v>
      </c>
      <c r="AZ210" s="233" t="str">
        <f>IFERROR(IF(#REF!="",R210*'Unit Rates'!$D$17/100,#REF!),"")</f>
        <v/>
      </c>
    </row>
    <row r="211" spans="1:52" ht="15.6" x14ac:dyDescent="0.3">
      <c r="A211" s="327"/>
      <c r="B211" s="329"/>
      <c r="C211" s="328">
        <v>102.51</v>
      </c>
      <c r="D211" s="330">
        <v>102.55</v>
      </c>
      <c r="E211" s="110">
        <f t="shared" si="38"/>
        <v>39.999999999992042</v>
      </c>
      <c r="F211" s="121"/>
      <c r="G211" s="121"/>
      <c r="H211" s="122">
        <f t="shared" si="39"/>
        <v>0</v>
      </c>
      <c r="I211" s="123" t="s">
        <v>59</v>
      </c>
      <c r="J211" s="111" t="s">
        <v>409</v>
      </c>
      <c r="K211" s="112"/>
      <c r="L211" s="113" t="str">
        <f>VLOOKUP('Damage Pickup'!$J211&amp;'Damage Pickup'!$K211,Code!$I$2:$M$51,4,0)</f>
        <v>Medium Grade</v>
      </c>
      <c r="M211" s="331" t="s">
        <v>721</v>
      </c>
      <c r="N211" s="332">
        <v>230</v>
      </c>
      <c r="O211" s="286" t="s">
        <v>992</v>
      </c>
      <c r="P211" s="109"/>
      <c r="Q211" s="114">
        <f>VLOOKUP(J211&amp;K211,Code!$I$2:$M$51,5,0)</f>
        <v>3.828125</v>
      </c>
      <c r="R211" s="262">
        <f t="shared" si="37"/>
        <v>153.12499999996953</v>
      </c>
      <c r="S211" s="333">
        <f t="shared" si="43"/>
        <v>0</v>
      </c>
      <c r="T211" s="264">
        <f>IFERROR(R211*'Unit Rates'!$D$17/100,"")</f>
        <v>45.937499999990862</v>
      </c>
      <c r="U211" s="260">
        <f t="shared" si="44"/>
        <v>0</v>
      </c>
      <c r="V211" s="284"/>
      <c r="W211" s="280" t="s">
        <v>385</v>
      </c>
      <c r="X211" s="281" t="s">
        <v>371</v>
      </c>
      <c r="Y211" s="281"/>
      <c r="Z211" s="280"/>
      <c r="AA211" s="281"/>
      <c r="AB211" s="281"/>
      <c r="AC211" s="282"/>
      <c r="AD211" s="281"/>
      <c r="AE211" s="281"/>
      <c r="AF211" s="281"/>
      <c r="AG211" s="280"/>
      <c r="AH211" s="282"/>
      <c r="AI211" s="280"/>
      <c r="AJ211" s="282"/>
      <c r="AK211" s="124"/>
      <c r="AL211" s="125"/>
      <c r="AM211" s="126"/>
      <c r="AN211" s="127"/>
      <c r="AO211" s="127"/>
      <c r="AP211" s="127"/>
      <c r="AQ211" s="115" t="str">
        <f t="shared" si="40"/>
        <v/>
      </c>
      <c r="AR211" s="115">
        <f t="shared" si="46"/>
        <v>114</v>
      </c>
      <c r="AS211" s="115" t="str">
        <f t="shared" si="45"/>
        <v/>
      </c>
      <c r="AT211" s="116" t="str">
        <f ca="1">IF(AS211="","",MIN(OFFSET(C211,0,0):OFFSET(C211,AS211-1,0)))</f>
        <v/>
      </c>
      <c r="AU211" s="116" t="str">
        <f ca="1">IF(AS211="","",MIN(OFFSET(D211,0,0):OFFSET(D211,AS211-1,0)))</f>
        <v/>
      </c>
      <c r="AV211" s="116" t="str">
        <f ca="1">IF(AS211="","",MAX(OFFSET(C211,0,0):OFFSET(C211,AS211-1,0)))</f>
        <v/>
      </c>
      <c r="AW211" s="116" t="str">
        <f ca="1">IF(AS211="","",MAX(OFFSET(D211,0,0):OFFSET(D211,AS211-1,0)))</f>
        <v/>
      </c>
      <c r="AX211" s="116">
        <f t="shared" ca="1" si="41"/>
        <v>0</v>
      </c>
      <c r="AY211" s="117">
        <f t="shared" ca="1" si="42"/>
        <v>0</v>
      </c>
      <c r="AZ211" s="233" t="str">
        <f>IFERROR(IF(#REF!="",R211*'Unit Rates'!$D$17/100,#REF!),"")</f>
        <v/>
      </c>
    </row>
    <row r="212" spans="1:52" ht="15.6" x14ac:dyDescent="0.3">
      <c r="A212" s="327"/>
      <c r="B212" s="329"/>
      <c r="C212" s="328">
        <v>102.55</v>
      </c>
      <c r="D212" s="330">
        <v>102.77</v>
      </c>
      <c r="E212" s="110">
        <f t="shared" si="38"/>
        <v>219.99999999999886</v>
      </c>
      <c r="F212" s="121"/>
      <c r="G212" s="121"/>
      <c r="H212" s="122">
        <f t="shared" si="39"/>
        <v>0</v>
      </c>
      <c r="I212" s="123" t="s">
        <v>57</v>
      </c>
      <c r="J212" s="111" t="s">
        <v>92</v>
      </c>
      <c r="K212" s="112" t="s">
        <v>103</v>
      </c>
      <c r="L212" s="113" t="str">
        <f>VLOOKUP('Damage Pickup'!$J212&amp;'Damage Pickup'!$K212,Code!$I$2:$M$51,4,0)</f>
        <v>Drain Silt/Debris Removal - Minor</v>
      </c>
      <c r="M212" s="331" t="s">
        <v>722</v>
      </c>
      <c r="N212" s="332">
        <v>231</v>
      </c>
      <c r="O212" s="338" t="s">
        <v>723</v>
      </c>
      <c r="P212" s="109"/>
      <c r="Q212" s="114">
        <f>VLOOKUP(J212&amp;K212,Code!$I$2:$M$51,5,0)</f>
        <v>2.2200000000000002</v>
      </c>
      <c r="R212" s="262">
        <f t="shared" si="37"/>
        <v>488.39999999999753</v>
      </c>
      <c r="S212" s="333">
        <f t="shared" si="43"/>
        <v>0</v>
      </c>
      <c r="T212" s="264">
        <f>IFERROR(R212*'Unit Rates'!$D$17/100,"")</f>
        <v>146.51999999999924</v>
      </c>
      <c r="U212" s="260">
        <f t="shared" si="44"/>
        <v>0</v>
      </c>
      <c r="V212" s="284"/>
      <c r="W212" s="280" t="s">
        <v>385</v>
      </c>
      <c r="X212" s="281" t="s">
        <v>371</v>
      </c>
      <c r="Y212" s="281"/>
      <c r="Z212" s="280"/>
      <c r="AA212" s="281"/>
      <c r="AB212" s="281"/>
      <c r="AC212" s="282"/>
      <c r="AD212" s="281"/>
      <c r="AE212" s="281"/>
      <c r="AF212" s="281"/>
      <c r="AG212" s="280"/>
      <c r="AH212" s="282"/>
      <c r="AI212" s="280"/>
      <c r="AJ212" s="282"/>
      <c r="AK212" s="124"/>
      <c r="AL212" s="125"/>
      <c r="AM212" s="126"/>
      <c r="AN212" s="127"/>
      <c r="AO212" s="127"/>
      <c r="AP212" s="127"/>
      <c r="AQ212" s="115" t="str">
        <f t="shared" si="40"/>
        <v/>
      </c>
      <c r="AR212" s="115">
        <f t="shared" si="46"/>
        <v>114</v>
      </c>
      <c r="AS212" s="115" t="str">
        <f t="shared" si="45"/>
        <v/>
      </c>
      <c r="AT212" s="116" t="str">
        <f ca="1">IF(AS212="","",MIN(OFFSET(C212,0,0):OFFSET(C212,AS212-1,0)))</f>
        <v/>
      </c>
      <c r="AU212" s="116" t="str">
        <f ca="1">IF(AS212="","",MIN(OFFSET(D212,0,0):OFFSET(D212,AS212-1,0)))</f>
        <v/>
      </c>
      <c r="AV212" s="116" t="str">
        <f ca="1">IF(AS212="","",MAX(OFFSET(C212,0,0):OFFSET(C212,AS212-1,0)))</f>
        <v/>
      </c>
      <c r="AW212" s="116" t="str">
        <f ca="1">IF(AS212="","",MAX(OFFSET(D212,0,0):OFFSET(D212,AS212-1,0)))</f>
        <v/>
      </c>
      <c r="AX212" s="116">
        <f t="shared" ca="1" si="41"/>
        <v>0</v>
      </c>
      <c r="AY212" s="117">
        <f t="shared" ca="1" si="42"/>
        <v>0</v>
      </c>
      <c r="AZ212" s="233" t="str">
        <f>IFERROR(IF(#REF!="",R212*'Unit Rates'!$D$17/100,#REF!),"")</f>
        <v/>
      </c>
    </row>
    <row r="213" spans="1:52" ht="15.6" x14ac:dyDescent="0.3">
      <c r="A213" s="327"/>
      <c r="B213" s="329"/>
      <c r="C213" s="328">
        <v>102.77</v>
      </c>
      <c r="D213" s="330">
        <v>103.37</v>
      </c>
      <c r="E213" s="110">
        <f t="shared" si="38"/>
        <v>600.00000000000853</v>
      </c>
      <c r="F213" s="121"/>
      <c r="G213" s="121"/>
      <c r="H213" s="122">
        <f t="shared" si="39"/>
        <v>0</v>
      </c>
      <c r="I213" s="123" t="s">
        <v>459</v>
      </c>
      <c r="J213" s="111" t="s">
        <v>92</v>
      </c>
      <c r="K213" s="112" t="s">
        <v>103</v>
      </c>
      <c r="L213" s="113" t="str">
        <f>VLOOKUP('Damage Pickup'!$J213&amp;'Damage Pickup'!$K213,Code!$I$2:$M$51,4,0)</f>
        <v>Drain Silt/Debris Removal - Minor</v>
      </c>
      <c r="M213" s="331" t="s">
        <v>1076</v>
      </c>
      <c r="N213" s="332" t="s">
        <v>1069</v>
      </c>
      <c r="O213" s="338" t="s">
        <v>708</v>
      </c>
      <c r="P213" s="109"/>
      <c r="Q213" s="114">
        <f>VLOOKUP(J213&amp;K213,Code!$I$2:$M$51,5,0)</f>
        <v>2.2200000000000002</v>
      </c>
      <c r="R213" s="262">
        <f t="shared" si="37"/>
        <v>1332.0000000000191</v>
      </c>
      <c r="S213" s="333">
        <f t="shared" si="43"/>
        <v>0</v>
      </c>
      <c r="T213" s="264">
        <f>IFERROR(R213*'Unit Rates'!$D$17/100,"")</f>
        <v>399.60000000000576</v>
      </c>
      <c r="U213" s="260">
        <f t="shared" si="44"/>
        <v>0</v>
      </c>
      <c r="V213" s="284"/>
      <c r="W213" s="280" t="s">
        <v>385</v>
      </c>
      <c r="X213" s="281" t="s">
        <v>371</v>
      </c>
      <c r="Y213" s="281"/>
      <c r="Z213" s="280"/>
      <c r="AA213" s="281"/>
      <c r="AB213" s="281"/>
      <c r="AC213" s="282"/>
      <c r="AD213" s="281"/>
      <c r="AE213" s="281"/>
      <c r="AF213" s="281"/>
      <c r="AG213" s="280"/>
      <c r="AH213" s="282"/>
      <c r="AI213" s="280"/>
      <c r="AJ213" s="282"/>
      <c r="AK213" s="124"/>
      <c r="AL213" s="125"/>
      <c r="AM213" s="126"/>
      <c r="AN213" s="127"/>
      <c r="AO213" s="127"/>
      <c r="AP213" s="127"/>
      <c r="AQ213" s="115" t="str">
        <f t="shared" si="40"/>
        <v/>
      </c>
      <c r="AR213" s="115">
        <f t="shared" si="46"/>
        <v>114</v>
      </c>
      <c r="AS213" s="115" t="str">
        <f t="shared" si="45"/>
        <v/>
      </c>
      <c r="AT213" s="116" t="str">
        <f ca="1">IF(AS213="","",MIN(OFFSET(C213,0,0):OFFSET(C213,AS213-1,0)))</f>
        <v/>
      </c>
      <c r="AU213" s="116" t="str">
        <f ca="1">IF(AS213="","",MIN(OFFSET(D213,0,0):OFFSET(D213,AS213-1,0)))</f>
        <v/>
      </c>
      <c r="AV213" s="116" t="str">
        <f ca="1">IF(AS213="","",MAX(OFFSET(C213,0,0):OFFSET(C213,AS213-1,0)))</f>
        <v/>
      </c>
      <c r="AW213" s="116" t="str">
        <f ca="1">IF(AS213="","",MAX(OFFSET(D213,0,0):OFFSET(D213,AS213-1,0)))</f>
        <v/>
      </c>
      <c r="AX213" s="116">
        <f t="shared" ca="1" si="41"/>
        <v>0</v>
      </c>
      <c r="AY213" s="117">
        <f t="shared" ca="1" si="42"/>
        <v>0</v>
      </c>
      <c r="AZ213" s="233" t="str">
        <f>IFERROR(IF(#REF!="",R213*'Unit Rates'!$D$17/100,#REF!),"")</f>
        <v/>
      </c>
    </row>
    <row r="214" spans="1:52" ht="15.6" x14ac:dyDescent="0.3">
      <c r="A214" s="327"/>
      <c r="B214" s="329"/>
      <c r="C214" s="328">
        <v>103.79</v>
      </c>
      <c r="D214" s="330">
        <v>103.84</v>
      </c>
      <c r="E214" s="110">
        <f t="shared" si="38"/>
        <v>49.999999999997158</v>
      </c>
      <c r="F214" s="121"/>
      <c r="G214" s="121"/>
      <c r="H214" s="122">
        <f t="shared" si="39"/>
        <v>0</v>
      </c>
      <c r="I214" s="123" t="s">
        <v>58</v>
      </c>
      <c r="J214" s="111" t="s">
        <v>92</v>
      </c>
      <c r="K214" s="112" t="s">
        <v>103</v>
      </c>
      <c r="L214" s="113" t="str">
        <f>VLOOKUP('Damage Pickup'!$J214&amp;'Damage Pickup'!$K214,Code!$I$2:$M$51,4,0)</f>
        <v>Drain Silt/Debris Removal - Minor</v>
      </c>
      <c r="M214" s="331" t="s">
        <v>724</v>
      </c>
      <c r="N214" s="332">
        <v>232</v>
      </c>
      <c r="O214" s="286" t="s">
        <v>992</v>
      </c>
      <c r="P214" s="109"/>
      <c r="Q214" s="114">
        <f>VLOOKUP(J214&amp;K214,Code!$I$2:$M$51,5,0)</f>
        <v>2.2200000000000002</v>
      </c>
      <c r="R214" s="262">
        <f t="shared" si="37"/>
        <v>110.9999999999937</v>
      </c>
      <c r="S214" s="333">
        <f t="shared" si="43"/>
        <v>0</v>
      </c>
      <c r="T214" s="264">
        <f>IFERROR(R214*'Unit Rates'!$D$17/100,"")</f>
        <v>33.299999999998114</v>
      </c>
      <c r="U214" s="260">
        <f t="shared" si="44"/>
        <v>0</v>
      </c>
      <c r="V214" s="284"/>
      <c r="W214" s="280" t="s">
        <v>385</v>
      </c>
      <c r="X214" s="281" t="s">
        <v>371</v>
      </c>
      <c r="Y214" s="281"/>
      <c r="Z214" s="280"/>
      <c r="AA214" s="281"/>
      <c r="AB214" s="281"/>
      <c r="AC214" s="282"/>
      <c r="AD214" s="281"/>
      <c r="AE214" s="281"/>
      <c r="AF214" s="281"/>
      <c r="AG214" s="280"/>
      <c r="AH214" s="282"/>
      <c r="AI214" s="280"/>
      <c r="AJ214" s="282"/>
      <c r="AK214" s="124"/>
      <c r="AL214" s="125"/>
      <c r="AM214" s="126"/>
      <c r="AN214" s="127"/>
      <c r="AO214" s="127"/>
      <c r="AP214" s="127"/>
      <c r="AQ214" s="115" t="str">
        <f t="shared" si="40"/>
        <v/>
      </c>
      <c r="AR214" s="115">
        <f t="shared" si="46"/>
        <v>114</v>
      </c>
      <c r="AS214" s="115" t="str">
        <f t="shared" si="45"/>
        <v/>
      </c>
      <c r="AT214" s="116" t="str">
        <f ca="1">IF(AS214="","",MIN(OFFSET(C214,0,0):OFFSET(C214,AS214-1,0)))</f>
        <v/>
      </c>
      <c r="AU214" s="116" t="str">
        <f ca="1">IF(AS214="","",MIN(OFFSET(D214,0,0):OFFSET(D214,AS214-1,0)))</f>
        <v/>
      </c>
      <c r="AV214" s="116" t="str">
        <f ca="1">IF(AS214="","",MAX(OFFSET(C214,0,0):OFFSET(C214,AS214-1,0)))</f>
        <v/>
      </c>
      <c r="AW214" s="116" t="str">
        <f ca="1">IF(AS214="","",MAX(OFFSET(D214,0,0):OFFSET(D214,AS214-1,0)))</f>
        <v/>
      </c>
      <c r="AX214" s="116">
        <f t="shared" ca="1" si="41"/>
        <v>0</v>
      </c>
      <c r="AY214" s="117">
        <f t="shared" ca="1" si="42"/>
        <v>0</v>
      </c>
      <c r="AZ214" s="233" t="str">
        <f>IFERROR(IF(#REF!="",R214*'Unit Rates'!$D$17/100,#REF!),"")</f>
        <v/>
      </c>
    </row>
    <row r="215" spans="1:52" ht="15.6" x14ac:dyDescent="0.3">
      <c r="A215" s="327"/>
      <c r="B215" s="329"/>
      <c r="C215" s="328">
        <v>104.25</v>
      </c>
      <c r="D215" s="330">
        <v>104.4</v>
      </c>
      <c r="E215" s="110">
        <f t="shared" si="38"/>
        <v>150.00000000000568</v>
      </c>
      <c r="F215" s="121"/>
      <c r="G215" s="121"/>
      <c r="H215" s="122">
        <f t="shared" si="39"/>
        <v>0</v>
      </c>
      <c r="I215" s="123" t="s">
        <v>459</v>
      </c>
      <c r="J215" s="111" t="s">
        <v>92</v>
      </c>
      <c r="K215" s="112" t="s">
        <v>103</v>
      </c>
      <c r="L215" s="113" t="str">
        <f>VLOOKUP('Damage Pickup'!$J215&amp;'Damage Pickup'!$K215,Code!$I$2:$M$51,4,0)</f>
        <v>Drain Silt/Debris Removal - Minor</v>
      </c>
      <c r="M215" s="331" t="s">
        <v>725</v>
      </c>
      <c r="N215" s="332">
        <v>233</v>
      </c>
      <c r="O215" s="338" t="s">
        <v>723</v>
      </c>
      <c r="P215" s="109"/>
      <c r="Q215" s="114">
        <f>VLOOKUP(J215&amp;K215,Code!$I$2:$M$51,5,0)</f>
        <v>2.2200000000000002</v>
      </c>
      <c r="R215" s="262">
        <f t="shared" si="37"/>
        <v>333.00000000001268</v>
      </c>
      <c r="S215" s="333">
        <f t="shared" si="43"/>
        <v>0</v>
      </c>
      <c r="T215" s="264">
        <f>IFERROR(R215*'Unit Rates'!$D$17/100,"")</f>
        <v>99.9000000000038</v>
      </c>
      <c r="U215" s="260">
        <f t="shared" si="44"/>
        <v>0</v>
      </c>
      <c r="V215" s="284"/>
      <c r="W215" s="280" t="s">
        <v>385</v>
      </c>
      <c r="X215" s="281" t="s">
        <v>371</v>
      </c>
      <c r="Y215" s="281"/>
      <c r="Z215" s="280"/>
      <c r="AA215" s="281"/>
      <c r="AB215" s="281"/>
      <c r="AC215" s="282"/>
      <c r="AD215" s="281"/>
      <c r="AE215" s="281"/>
      <c r="AF215" s="281"/>
      <c r="AG215" s="280"/>
      <c r="AH215" s="282"/>
      <c r="AI215" s="280"/>
      <c r="AJ215" s="282"/>
      <c r="AK215" s="124"/>
      <c r="AL215" s="125"/>
      <c r="AM215" s="126"/>
      <c r="AN215" s="127"/>
      <c r="AO215" s="127"/>
      <c r="AP215" s="127"/>
      <c r="AQ215" s="115" t="str">
        <f t="shared" si="40"/>
        <v/>
      </c>
      <c r="AR215" s="115">
        <f t="shared" si="46"/>
        <v>114</v>
      </c>
      <c r="AS215" s="115" t="str">
        <f t="shared" si="45"/>
        <v/>
      </c>
      <c r="AT215" s="116" t="str">
        <f ca="1">IF(AS215="","",MIN(OFFSET(C215,0,0):OFFSET(C215,AS215-1,0)))</f>
        <v/>
      </c>
      <c r="AU215" s="116" t="str">
        <f ca="1">IF(AS215="","",MIN(OFFSET(D215,0,0):OFFSET(D215,AS215-1,0)))</f>
        <v/>
      </c>
      <c r="AV215" s="116" t="str">
        <f ca="1">IF(AS215="","",MAX(OFFSET(C215,0,0):OFFSET(C215,AS215-1,0)))</f>
        <v/>
      </c>
      <c r="AW215" s="116" t="str">
        <f ca="1">IF(AS215="","",MAX(OFFSET(D215,0,0):OFFSET(D215,AS215-1,0)))</f>
        <v/>
      </c>
      <c r="AX215" s="116">
        <f t="shared" ca="1" si="41"/>
        <v>0</v>
      </c>
      <c r="AY215" s="117">
        <f t="shared" ca="1" si="42"/>
        <v>0</v>
      </c>
      <c r="AZ215" s="233" t="str">
        <f>IFERROR(IF(#REF!="",R215*'Unit Rates'!$D$17/100,#REF!),"")</f>
        <v/>
      </c>
    </row>
    <row r="216" spans="1:52" ht="15.6" x14ac:dyDescent="0.3">
      <c r="A216" s="327"/>
      <c r="B216" s="329"/>
      <c r="C216" s="328">
        <v>105.38</v>
      </c>
      <c r="D216" s="330">
        <v>105.42</v>
      </c>
      <c r="E216" s="110">
        <f t="shared" si="38"/>
        <v>40.000000000006253</v>
      </c>
      <c r="F216" s="121"/>
      <c r="G216" s="121"/>
      <c r="H216" s="122">
        <f t="shared" si="39"/>
        <v>0</v>
      </c>
      <c r="I216" s="123" t="s">
        <v>59</v>
      </c>
      <c r="J216" s="111" t="s">
        <v>95</v>
      </c>
      <c r="K216" s="112" t="s">
        <v>103</v>
      </c>
      <c r="L216" s="113" t="str">
        <f>VLOOKUP('Damage Pickup'!$J216&amp;'Damage Pickup'!$K216,Code!$I$2:$M$51,4,0)</f>
        <v>Heavy Grade</v>
      </c>
      <c r="M216" s="331" t="s">
        <v>726</v>
      </c>
      <c r="N216" s="332">
        <v>235</v>
      </c>
      <c r="O216" s="286" t="s">
        <v>979</v>
      </c>
      <c r="P216" s="109"/>
      <c r="Q216" s="114">
        <f>VLOOKUP(J216&amp;K216,Code!$I$2:$M$51,5,0)</f>
        <v>19.755208333333329</v>
      </c>
      <c r="R216" s="262">
        <f t="shared" si="37"/>
        <v>790.20833333345672</v>
      </c>
      <c r="S216" s="333">
        <f t="shared" si="43"/>
        <v>0</v>
      </c>
      <c r="T216" s="264">
        <f>IFERROR(R216*'Unit Rates'!$D$17/100,"")</f>
        <v>237.06250000003703</v>
      </c>
      <c r="U216" s="260">
        <f t="shared" si="44"/>
        <v>0</v>
      </c>
      <c r="V216" s="284"/>
      <c r="W216" s="280" t="s">
        <v>385</v>
      </c>
      <c r="X216" s="281" t="s">
        <v>371</v>
      </c>
      <c r="Y216" s="281"/>
      <c r="Z216" s="280"/>
      <c r="AA216" s="281"/>
      <c r="AB216" s="281"/>
      <c r="AC216" s="282"/>
      <c r="AD216" s="281"/>
      <c r="AE216" s="281"/>
      <c r="AF216" s="281"/>
      <c r="AG216" s="280"/>
      <c r="AH216" s="282"/>
      <c r="AI216" s="280"/>
      <c r="AJ216" s="282"/>
      <c r="AK216" s="124"/>
      <c r="AL216" s="125"/>
      <c r="AM216" s="126"/>
      <c r="AN216" s="127"/>
      <c r="AO216" s="127"/>
      <c r="AP216" s="127"/>
      <c r="AQ216" s="115" t="str">
        <f t="shared" si="40"/>
        <v/>
      </c>
      <c r="AR216" s="115">
        <f t="shared" si="46"/>
        <v>114</v>
      </c>
      <c r="AS216" s="115" t="str">
        <f t="shared" si="45"/>
        <v/>
      </c>
      <c r="AT216" s="116" t="str">
        <f ca="1">IF(AS216="","",MIN(OFFSET(C216,0,0):OFFSET(C216,AS216-1,0)))</f>
        <v/>
      </c>
      <c r="AU216" s="116" t="str">
        <f ca="1">IF(AS216="","",MIN(OFFSET(D216,0,0):OFFSET(D216,AS216-1,0)))</f>
        <v/>
      </c>
      <c r="AV216" s="116" t="str">
        <f ca="1">IF(AS216="","",MAX(OFFSET(C216,0,0):OFFSET(C216,AS216-1,0)))</f>
        <v/>
      </c>
      <c r="AW216" s="116" t="str">
        <f ca="1">IF(AS216="","",MAX(OFFSET(D216,0,0):OFFSET(D216,AS216-1,0)))</f>
        <v/>
      </c>
      <c r="AX216" s="116">
        <f t="shared" ca="1" si="41"/>
        <v>0</v>
      </c>
      <c r="AY216" s="117">
        <f t="shared" ca="1" si="42"/>
        <v>0</v>
      </c>
      <c r="AZ216" s="233" t="str">
        <f>IFERROR(IF(#REF!="",R216*'Unit Rates'!$D$17/100,#REF!),"")</f>
        <v/>
      </c>
    </row>
    <row r="217" spans="1:52" ht="15.6" x14ac:dyDescent="0.3">
      <c r="A217" s="327"/>
      <c r="B217" s="329"/>
      <c r="C217" s="328">
        <v>105.46</v>
      </c>
      <c r="D217" s="330">
        <v>105.54</v>
      </c>
      <c r="E217" s="110">
        <f t="shared" si="38"/>
        <v>80.000000000012506</v>
      </c>
      <c r="F217" s="121"/>
      <c r="G217" s="121"/>
      <c r="H217" s="122">
        <f t="shared" si="39"/>
        <v>0</v>
      </c>
      <c r="I217" s="123" t="s">
        <v>57</v>
      </c>
      <c r="J217" s="111" t="s">
        <v>93</v>
      </c>
      <c r="K217" s="112" t="s">
        <v>103</v>
      </c>
      <c r="L217" s="113" t="str">
        <f>VLOOKUP('Damage Pickup'!$J217&amp;'Damage Pickup'!$K217,Code!$I$2:$M$51,4,0)</f>
        <v>Drain Reshape</v>
      </c>
      <c r="M217" s="331" t="s">
        <v>728</v>
      </c>
      <c r="N217" s="332">
        <v>236</v>
      </c>
      <c r="O217" s="286" t="s">
        <v>727</v>
      </c>
      <c r="P217" s="109"/>
      <c r="Q217" s="114">
        <f>VLOOKUP(J217&amp;K217,Code!$I$2:$M$51,5,0)</f>
        <v>1.18875</v>
      </c>
      <c r="R217" s="262">
        <f t="shared" si="37"/>
        <v>95.100000000014859</v>
      </c>
      <c r="S217" s="333">
        <f t="shared" si="43"/>
        <v>0</v>
      </c>
      <c r="T217" s="264">
        <f>IFERROR(R217*'Unit Rates'!$D$17/100,"")</f>
        <v>28.530000000004456</v>
      </c>
      <c r="U217" s="260">
        <f t="shared" si="44"/>
        <v>0</v>
      </c>
      <c r="V217" s="284"/>
      <c r="W217" s="280" t="s">
        <v>385</v>
      </c>
      <c r="X217" s="281" t="s">
        <v>371</v>
      </c>
      <c r="Y217" s="281"/>
      <c r="Z217" s="280"/>
      <c r="AA217" s="281"/>
      <c r="AB217" s="281"/>
      <c r="AC217" s="282"/>
      <c r="AD217" s="281"/>
      <c r="AE217" s="281"/>
      <c r="AF217" s="281"/>
      <c r="AG217" s="280"/>
      <c r="AH217" s="282"/>
      <c r="AI217" s="280"/>
      <c r="AJ217" s="282"/>
      <c r="AK217" s="124"/>
      <c r="AL217" s="125"/>
      <c r="AM217" s="126"/>
      <c r="AN217" s="127"/>
      <c r="AO217" s="127"/>
      <c r="AP217" s="127"/>
      <c r="AQ217" s="115" t="str">
        <f t="shared" si="40"/>
        <v/>
      </c>
      <c r="AR217" s="115">
        <f t="shared" si="46"/>
        <v>114</v>
      </c>
      <c r="AS217" s="115" t="str">
        <f t="shared" si="45"/>
        <v/>
      </c>
      <c r="AT217" s="116" t="str">
        <f ca="1">IF(AS217="","",MIN(OFFSET(C217,0,0):OFFSET(C217,AS217-1,0)))</f>
        <v/>
      </c>
      <c r="AU217" s="116" t="str">
        <f ca="1">IF(AS217="","",MIN(OFFSET(D217,0,0):OFFSET(D217,AS217-1,0)))</f>
        <v/>
      </c>
      <c r="AV217" s="116" t="str">
        <f ca="1">IF(AS217="","",MAX(OFFSET(C217,0,0):OFFSET(C217,AS217-1,0)))</f>
        <v/>
      </c>
      <c r="AW217" s="116" t="str">
        <f ca="1">IF(AS217="","",MAX(OFFSET(D217,0,0):OFFSET(D217,AS217-1,0)))</f>
        <v/>
      </c>
      <c r="AX217" s="116">
        <f t="shared" ca="1" si="41"/>
        <v>0</v>
      </c>
      <c r="AY217" s="117">
        <f t="shared" ca="1" si="42"/>
        <v>0</v>
      </c>
      <c r="AZ217" s="233" t="str">
        <f>IFERROR(IF(#REF!="",R217*'Unit Rates'!$D$17/100,#REF!),"")</f>
        <v/>
      </c>
    </row>
    <row r="218" spans="1:52" ht="15.6" x14ac:dyDescent="0.3">
      <c r="A218" s="327"/>
      <c r="B218" s="329"/>
      <c r="C218" s="328">
        <v>106.94</v>
      </c>
      <c r="D218" s="330">
        <v>107.3</v>
      </c>
      <c r="E218" s="110">
        <f t="shared" si="38"/>
        <v>359.99999999999943</v>
      </c>
      <c r="F218" s="121"/>
      <c r="G218" s="121"/>
      <c r="H218" s="122">
        <f t="shared" si="39"/>
        <v>0</v>
      </c>
      <c r="I218" s="123" t="s">
        <v>58</v>
      </c>
      <c r="J218" s="111" t="s">
        <v>93</v>
      </c>
      <c r="K218" s="112" t="s">
        <v>103</v>
      </c>
      <c r="L218" s="113" t="str">
        <f>VLOOKUP('Damage Pickup'!$J218&amp;'Damage Pickup'!$K218,Code!$I$2:$M$51,4,0)</f>
        <v>Drain Reshape</v>
      </c>
      <c r="M218" s="331" t="s">
        <v>729</v>
      </c>
      <c r="N218" s="332">
        <v>237</v>
      </c>
      <c r="O218" s="286" t="s">
        <v>727</v>
      </c>
      <c r="P218" s="109"/>
      <c r="Q218" s="114">
        <f>VLOOKUP(J218&amp;K218,Code!$I$2:$M$51,5,0)</f>
        <v>1.18875</v>
      </c>
      <c r="R218" s="262">
        <f t="shared" si="37"/>
        <v>427.94999999999931</v>
      </c>
      <c r="S218" s="333">
        <f t="shared" si="43"/>
        <v>0</v>
      </c>
      <c r="T218" s="264">
        <f>IFERROR(R218*'Unit Rates'!$D$17/100,"")</f>
        <v>128.38499999999979</v>
      </c>
      <c r="U218" s="260">
        <f t="shared" si="44"/>
        <v>0</v>
      </c>
      <c r="V218" s="284"/>
      <c r="W218" s="280" t="s">
        <v>385</v>
      </c>
      <c r="X218" s="281" t="s">
        <v>371</v>
      </c>
      <c r="Y218" s="281"/>
      <c r="Z218" s="280"/>
      <c r="AA218" s="281"/>
      <c r="AB218" s="281"/>
      <c r="AC218" s="282"/>
      <c r="AD218" s="281"/>
      <c r="AE218" s="281"/>
      <c r="AF218" s="281"/>
      <c r="AG218" s="280"/>
      <c r="AH218" s="282"/>
      <c r="AI218" s="280"/>
      <c r="AJ218" s="282"/>
      <c r="AK218" s="124"/>
      <c r="AL218" s="125"/>
      <c r="AM218" s="126"/>
      <c r="AN218" s="127"/>
      <c r="AO218" s="127"/>
      <c r="AP218" s="127"/>
      <c r="AQ218" s="115" t="str">
        <f t="shared" si="40"/>
        <v/>
      </c>
      <c r="AR218" s="115">
        <f t="shared" si="46"/>
        <v>114</v>
      </c>
      <c r="AS218" s="115" t="str">
        <f t="shared" si="45"/>
        <v/>
      </c>
      <c r="AT218" s="116" t="str">
        <f ca="1">IF(AS218="","",MIN(OFFSET(C218,0,0):OFFSET(C218,AS218-1,0)))</f>
        <v/>
      </c>
      <c r="AU218" s="116" t="str">
        <f ca="1">IF(AS218="","",MIN(OFFSET(D218,0,0):OFFSET(D218,AS218-1,0)))</f>
        <v/>
      </c>
      <c r="AV218" s="116" t="str">
        <f ca="1">IF(AS218="","",MAX(OFFSET(C218,0,0):OFFSET(C218,AS218-1,0)))</f>
        <v/>
      </c>
      <c r="AW218" s="116" t="str">
        <f ca="1">IF(AS218="","",MAX(OFFSET(D218,0,0):OFFSET(D218,AS218-1,0)))</f>
        <v/>
      </c>
      <c r="AX218" s="116">
        <f t="shared" ca="1" si="41"/>
        <v>0</v>
      </c>
      <c r="AY218" s="117">
        <f t="shared" ca="1" si="42"/>
        <v>0</v>
      </c>
      <c r="AZ218" s="233" t="str">
        <f>IFERROR(IF(#REF!="",R218*'Unit Rates'!$D$17/100,#REF!),"")</f>
        <v/>
      </c>
    </row>
    <row r="219" spans="1:52" ht="15.6" x14ac:dyDescent="0.3">
      <c r="A219" s="327"/>
      <c r="B219" s="329"/>
      <c r="C219" s="328">
        <v>109.21</v>
      </c>
      <c r="D219" s="330">
        <v>109.75</v>
      </c>
      <c r="E219" s="110">
        <f t="shared" si="38"/>
        <v>540.00000000000625</v>
      </c>
      <c r="F219" s="121"/>
      <c r="G219" s="121"/>
      <c r="H219" s="122">
        <f t="shared" si="39"/>
        <v>0</v>
      </c>
      <c r="I219" s="123" t="s">
        <v>459</v>
      </c>
      <c r="J219" s="111" t="s">
        <v>92</v>
      </c>
      <c r="K219" s="112" t="s">
        <v>103</v>
      </c>
      <c r="L219" s="113" t="str">
        <f>VLOOKUP('Damage Pickup'!$J219&amp;'Damage Pickup'!$K219,Code!$I$2:$M$51,4,0)</f>
        <v>Drain Silt/Debris Removal - Minor</v>
      </c>
      <c r="M219" s="331" t="s">
        <v>730</v>
      </c>
      <c r="N219" s="332" t="s">
        <v>924</v>
      </c>
      <c r="O219" s="286" t="s">
        <v>731</v>
      </c>
      <c r="P219" s="109"/>
      <c r="Q219" s="114">
        <f>VLOOKUP(J219&amp;K219,Code!$I$2:$M$51,5,0)</f>
        <v>2.2200000000000002</v>
      </c>
      <c r="R219" s="262">
        <f t="shared" si="37"/>
        <v>1198.8000000000141</v>
      </c>
      <c r="S219" s="333">
        <f t="shared" si="43"/>
        <v>0</v>
      </c>
      <c r="T219" s="264">
        <f>IFERROR(R219*'Unit Rates'!$D$17/100,"")</f>
        <v>359.64000000000419</v>
      </c>
      <c r="U219" s="260">
        <f t="shared" si="44"/>
        <v>0</v>
      </c>
      <c r="V219" s="284"/>
      <c r="W219" s="280" t="s">
        <v>385</v>
      </c>
      <c r="X219" s="281" t="s">
        <v>371</v>
      </c>
      <c r="Y219" s="281"/>
      <c r="Z219" s="280"/>
      <c r="AA219" s="281"/>
      <c r="AB219" s="281"/>
      <c r="AC219" s="282"/>
      <c r="AD219" s="281"/>
      <c r="AE219" s="281"/>
      <c r="AF219" s="281"/>
      <c r="AG219" s="280"/>
      <c r="AH219" s="282"/>
      <c r="AI219" s="280"/>
      <c r="AJ219" s="282"/>
      <c r="AK219" s="124"/>
      <c r="AL219" s="125"/>
      <c r="AM219" s="126"/>
      <c r="AN219" s="127"/>
      <c r="AO219" s="127"/>
      <c r="AP219" s="127"/>
      <c r="AQ219" s="115" t="str">
        <f t="shared" si="40"/>
        <v/>
      </c>
      <c r="AR219" s="115">
        <f t="shared" si="46"/>
        <v>114</v>
      </c>
      <c r="AS219" s="115" t="str">
        <f t="shared" si="45"/>
        <v/>
      </c>
      <c r="AT219" s="116" t="str">
        <f ca="1">IF(AS219="","",MIN(OFFSET(C219,0,0):OFFSET(C219,AS219-1,0)))</f>
        <v/>
      </c>
      <c r="AU219" s="116" t="str">
        <f ca="1">IF(AS219="","",MIN(OFFSET(D219,0,0):OFFSET(D219,AS219-1,0)))</f>
        <v/>
      </c>
      <c r="AV219" s="116" t="str">
        <f ca="1">IF(AS219="","",MAX(OFFSET(C219,0,0):OFFSET(C219,AS219-1,0)))</f>
        <v/>
      </c>
      <c r="AW219" s="116" t="str">
        <f ca="1">IF(AS219="","",MAX(OFFSET(D219,0,0):OFFSET(D219,AS219-1,0)))</f>
        <v/>
      </c>
      <c r="AX219" s="116">
        <f t="shared" ca="1" si="41"/>
        <v>0</v>
      </c>
      <c r="AY219" s="117">
        <f t="shared" ca="1" si="42"/>
        <v>0</v>
      </c>
      <c r="AZ219" s="233" t="str">
        <f>IFERROR(IF(#REF!="",R219*'Unit Rates'!$D$17/100,#REF!),"")</f>
        <v/>
      </c>
    </row>
    <row r="220" spans="1:52" ht="15.6" x14ac:dyDescent="0.3">
      <c r="A220" s="327"/>
      <c r="B220" s="329"/>
      <c r="C220" s="328">
        <v>109.87</v>
      </c>
      <c r="D220" s="330">
        <v>109.91</v>
      </c>
      <c r="E220" s="110">
        <f t="shared" si="38"/>
        <v>39.999999999992042</v>
      </c>
      <c r="F220" s="121"/>
      <c r="G220" s="121"/>
      <c r="H220" s="122">
        <f t="shared" si="39"/>
        <v>0</v>
      </c>
      <c r="I220" s="123" t="s">
        <v>57</v>
      </c>
      <c r="J220" s="111" t="s">
        <v>92</v>
      </c>
      <c r="K220" s="112" t="s">
        <v>103</v>
      </c>
      <c r="L220" s="113" t="str">
        <f>VLOOKUP('Damage Pickup'!$J220&amp;'Damage Pickup'!$K220,Code!$I$2:$M$51,4,0)</f>
        <v>Drain Silt/Debris Removal - Minor</v>
      </c>
      <c r="M220" s="331" t="s">
        <v>732</v>
      </c>
      <c r="N220" s="332">
        <v>241</v>
      </c>
      <c r="O220" s="286" t="s">
        <v>733</v>
      </c>
      <c r="P220" s="109"/>
      <c r="Q220" s="114">
        <f>VLOOKUP(J220&amp;K220,Code!$I$2:$M$51,5,0)</f>
        <v>2.2200000000000002</v>
      </c>
      <c r="R220" s="262">
        <f t="shared" si="37"/>
        <v>88.799999999982347</v>
      </c>
      <c r="S220" s="333">
        <f t="shared" si="43"/>
        <v>0</v>
      </c>
      <c r="T220" s="264">
        <f>IFERROR(R220*'Unit Rates'!$D$17/100,"")</f>
        <v>26.639999999994703</v>
      </c>
      <c r="U220" s="260">
        <f t="shared" si="44"/>
        <v>0</v>
      </c>
      <c r="V220" s="284"/>
      <c r="W220" s="280" t="s">
        <v>385</v>
      </c>
      <c r="X220" s="281" t="s">
        <v>371</v>
      </c>
      <c r="Y220" s="281"/>
      <c r="Z220" s="280"/>
      <c r="AA220" s="281"/>
      <c r="AB220" s="281"/>
      <c r="AC220" s="282"/>
      <c r="AD220" s="281"/>
      <c r="AE220" s="281"/>
      <c r="AF220" s="281"/>
      <c r="AG220" s="280"/>
      <c r="AH220" s="282"/>
      <c r="AI220" s="280"/>
      <c r="AJ220" s="282"/>
      <c r="AK220" s="124"/>
      <c r="AL220" s="125"/>
      <c r="AM220" s="126"/>
      <c r="AN220" s="127"/>
      <c r="AO220" s="127"/>
      <c r="AP220" s="127"/>
      <c r="AQ220" s="115" t="str">
        <f t="shared" si="40"/>
        <v/>
      </c>
      <c r="AR220" s="115">
        <f t="shared" si="46"/>
        <v>114</v>
      </c>
      <c r="AS220" s="115" t="str">
        <f t="shared" si="45"/>
        <v/>
      </c>
      <c r="AT220" s="116" t="str">
        <f ca="1">IF(AS220="","",MIN(OFFSET(C220,0,0):OFFSET(C220,AS220-1,0)))</f>
        <v/>
      </c>
      <c r="AU220" s="116" t="str">
        <f ca="1">IF(AS220="","",MIN(OFFSET(D220,0,0):OFFSET(D220,AS220-1,0)))</f>
        <v/>
      </c>
      <c r="AV220" s="116" t="str">
        <f ca="1">IF(AS220="","",MAX(OFFSET(C220,0,0):OFFSET(C220,AS220-1,0)))</f>
        <v/>
      </c>
      <c r="AW220" s="116" t="str">
        <f ca="1">IF(AS220="","",MAX(OFFSET(D220,0,0):OFFSET(D220,AS220-1,0)))</f>
        <v/>
      </c>
      <c r="AX220" s="116">
        <f t="shared" ca="1" si="41"/>
        <v>0</v>
      </c>
      <c r="AY220" s="117">
        <f t="shared" ca="1" si="42"/>
        <v>0</v>
      </c>
      <c r="AZ220" s="233" t="str">
        <f>IFERROR(IF(#REF!="",R220*'Unit Rates'!$D$17/100,#REF!),"")</f>
        <v/>
      </c>
    </row>
    <row r="221" spans="1:52" ht="15.6" x14ac:dyDescent="0.3">
      <c r="A221" s="327"/>
      <c r="B221" s="329"/>
      <c r="C221" s="328">
        <v>110.36</v>
      </c>
      <c r="D221" s="330">
        <v>110.49</v>
      </c>
      <c r="E221" s="110">
        <f t="shared" si="38"/>
        <v>129.99999999999545</v>
      </c>
      <c r="F221" s="121"/>
      <c r="G221" s="121"/>
      <c r="H221" s="122">
        <f t="shared" si="39"/>
        <v>0</v>
      </c>
      <c r="I221" s="123" t="s">
        <v>58</v>
      </c>
      <c r="J221" s="111" t="s">
        <v>92</v>
      </c>
      <c r="K221" s="112" t="s">
        <v>103</v>
      </c>
      <c r="L221" s="113" t="str">
        <f>VLOOKUP('Damage Pickup'!$J221&amp;'Damage Pickup'!$K221,Code!$I$2:$M$51,4,0)</f>
        <v>Drain Silt/Debris Removal - Minor</v>
      </c>
      <c r="M221" s="331" t="s">
        <v>734</v>
      </c>
      <c r="N221" s="332">
        <v>243</v>
      </c>
      <c r="O221" s="286" t="s">
        <v>731</v>
      </c>
      <c r="P221" s="109"/>
      <c r="Q221" s="114">
        <f>VLOOKUP(J221&amp;K221,Code!$I$2:$M$51,5,0)</f>
        <v>2.2200000000000002</v>
      </c>
      <c r="R221" s="262">
        <f t="shared" si="37"/>
        <v>288.5999999999899</v>
      </c>
      <c r="S221" s="333">
        <f t="shared" si="43"/>
        <v>0</v>
      </c>
      <c r="T221" s="264">
        <f>IFERROR(R221*'Unit Rates'!$D$17/100,"")</f>
        <v>86.579999999996986</v>
      </c>
      <c r="U221" s="260">
        <f t="shared" si="44"/>
        <v>0</v>
      </c>
      <c r="V221" s="284"/>
      <c r="W221" s="280" t="s">
        <v>385</v>
      </c>
      <c r="X221" s="281" t="s">
        <v>371</v>
      </c>
      <c r="Y221" s="281"/>
      <c r="Z221" s="280"/>
      <c r="AA221" s="281"/>
      <c r="AB221" s="281"/>
      <c r="AC221" s="282"/>
      <c r="AD221" s="281"/>
      <c r="AE221" s="281"/>
      <c r="AF221" s="281"/>
      <c r="AG221" s="280"/>
      <c r="AH221" s="282"/>
      <c r="AI221" s="280"/>
      <c r="AJ221" s="282"/>
      <c r="AK221" s="124"/>
      <c r="AL221" s="125"/>
      <c r="AM221" s="126"/>
      <c r="AN221" s="127"/>
      <c r="AO221" s="127"/>
      <c r="AP221" s="127"/>
      <c r="AQ221" s="115" t="str">
        <f t="shared" si="40"/>
        <v/>
      </c>
      <c r="AR221" s="115">
        <f t="shared" si="46"/>
        <v>114</v>
      </c>
      <c r="AS221" s="115" t="str">
        <f t="shared" si="45"/>
        <v/>
      </c>
      <c r="AT221" s="116" t="str">
        <f ca="1">IF(AS221="","",MIN(OFFSET(C221,0,0):OFFSET(C221,AS221-1,0)))</f>
        <v/>
      </c>
      <c r="AU221" s="116" t="str">
        <f ca="1">IF(AS221="","",MIN(OFFSET(D221,0,0):OFFSET(D221,AS221-1,0)))</f>
        <v/>
      </c>
      <c r="AV221" s="116" t="str">
        <f ca="1">IF(AS221="","",MAX(OFFSET(C221,0,0):OFFSET(C221,AS221-1,0)))</f>
        <v/>
      </c>
      <c r="AW221" s="116" t="str">
        <f ca="1">IF(AS221="","",MAX(OFFSET(D221,0,0):OFFSET(D221,AS221-1,0)))</f>
        <v/>
      </c>
      <c r="AX221" s="116">
        <f t="shared" ca="1" si="41"/>
        <v>0</v>
      </c>
      <c r="AY221" s="117">
        <f t="shared" ca="1" si="42"/>
        <v>0</v>
      </c>
      <c r="AZ221" s="233" t="str">
        <f>IFERROR(IF(#REF!="",R221*'Unit Rates'!$D$17/100,#REF!),"")</f>
        <v/>
      </c>
    </row>
    <row r="222" spans="1:52" ht="15.6" x14ac:dyDescent="0.3">
      <c r="A222" s="327"/>
      <c r="B222" s="329"/>
      <c r="C222" s="328">
        <v>110.49</v>
      </c>
      <c r="D222" s="330">
        <v>110.56</v>
      </c>
      <c r="E222" s="110">
        <f t="shared" si="38"/>
        <v>70.00000000000739</v>
      </c>
      <c r="F222" s="121"/>
      <c r="G222" s="121"/>
      <c r="H222" s="122">
        <f t="shared" si="39"/>
        <v>0</v>
      </c>
      <c r="I222" s="123" t="s">
        <v>59</v>
      </c>
      <c r="J222" s="111" t="s">
        <v>95</v>
      </c>
      <c r="K222" s="112" t="s">
        <v>103</v>
      </c>
      <c r="L222" s="113" t="str">
        <f>VLOOKUP('Damage Pickup'!$J222&amp;'Damage Pickup'!$K222,Code!$I$2:$M$51,4,0)</f>
        <v>Heavy Grade</v>
      </c>
      <c r="M222" s="331" t="s">
        <v>735</v>
      </c>
      <c r="N222" s="332">
        <v>244</v>
      </c>
      <c r="O222" s="286" t="s">
        <v>597</v>
      </c>
      <c r="P222" s="109"/>
      <c r="Q222" s="114">
        <f>VLOOKUP(J222&amp;K222,Code!$I$2:$M$51,5,0)</f>
        <v>19.755208333333329</v>
      </c>
      <c r="R222" s="262">
        <f t="shared" si="37"/>
        <v>1382.864583333479</v>
      </c>
      <c r="S222" s="333">
        <f t="shared" si="43"/>
        <v>0</v>
      </c>
      <c r="T222" s="264">
        <f>IFERROR(R222*'Unit Rates'!$D$17/100,"")</f>
        <v>414.85937500004371</v>
      </c>
      <c r="U222" s="260">
        <f t="shared" si="44"/>
        <v>0</v>
      </c>
      <c r="V222" s="284"/>
      <c r="W222" s="280" t="s">
        <v>385</v>
      </c>
      <c r="X222" s="281" t="s">
        <v>371</v>
      </c>
      <c r="Y222" s="281"/>
      <c r="Z222" s="280"/>
      <c r="AA222" s="281"/>
      <c r="AB222" s="281"/>
      <c r="AC222" s="282"/>
      <c r="AD222" s="281"/>
      <c r="AE222" s="281"/>
      <c r="AF222" s="281"/>
      <c r="AG222" s="280"/>
      <c r="AH222" s="282"/>
      <c r="AI222" s="280"/>
      <c r="AJ222" s="282"/>
      <c r="AK222" s="124"/>
      <c r="AL222" s="125"/>
      <c r="AM222" s="126"/>
      <c r="AN222" s="127"/>
      <c r="AO222" s="127"/>
      <c r="AP222" s="127"/>
      <c r="AQ222" s="115" t="str">
        <f t="shared" si="40"/>
        <v/>
      </c>
      <c r="AR222" s="115">
        <f t="shared" si="46"/>
        <v>114</v>
      </c>
      <c r="AS222" s="115" t="str">
        <f t="shared" si="45"/>
        <v/>
      </c>
      <c r="AT222" s="116" t="str">
        <f ca="1">IF(AS222="","",MIN(OFFSET(C222,0,0):OFFSET(C222,AS222-1,0)))</f>
        <v/>
      </c>
      <c r="AU222" s="116" t="str">
        <f ca="1">IF(AS222="","",MIN(OFFSET(D222,0,0):OFFSET(D222,AS222-1,0)))</f>
        <v/>
      </c>
      <c r="AV222" s="116" t="str">
        <f ca="1">IF(AS222="","",MAX(OFFSET(C222,0,0):OFFSET(C222,AS222-1,0)))</f>
        <v/>
      </c>
      <c r="AW222" s="116" t="str">
        <f ca="1">IF(AS222="","",MAX(OFFSET(D222,0,0):OFFSET(D222,AS222-1,0)))</f>
        <v/>
      </c>
      <c r="AX222" s="116">
        <f t="shared" ca="1" si="41"/>
        <v>0</v>
      </c>
      <c r="AY222" s="117">
        <f t="shared" ca="1" si="42"/>
        <v>0</v>
      </c>
      <c r="AZ222" s="233" t="str">
        <f>IFERROR(IF(#REF!="",R222*'Unit Rates'!$D$17/100,#REF!),"")</f>
        <v/>
      </c>
    </row>
    <row r="223" spans="1:52" ht="15.6" x14ac:dyDescent="0.3">
      <c r="A223" s="327"/>
      <c r="B223" s="329"/>
      <c r="C223" s="328">
        <v>110.67</v>
      </c>
      <c r="D223" s="330">
        <v>110.71</v>
      </c>
      <c r="E223" s="110">
        <f t="shared" si="38"/>
        <v>39.999999999992042</v>
      </c>
      <c r="F223" s="121"/>
      <c r="G223" s="121"/>
      <c r="H223" s="122">
        <f t="shared" si="39"/>
        <v>0</v>
      </c>
      <c r="I223" s="123" t="s">
        <v>59</v>
      </c>
      <c r="J223" s="111" t="s">
        <v>93</v>
      </c>
      <c r="K223" s="112" t="s">
        <v>103</v>
      </c>
      <c r="L223" s="113" t="str">
        <f>VLOOKUP('Damage Pickup'!$J223&amp;'Damage Pickup'!$K223,Code!$I$2:$M$51,4,0)</f>
        <v>Drain Reshape</v>
      </c>
      <c r="M223" s="331" t="s">
        <v>736</v>
      </c>
      <c r="N223" s="332">
        <v>245</v>
      </c>
      <c r="O223" s="286" t="s">
        <v>597</v>
      </c>
      <c r="P223" s="109"/>
      <c r="Q223" s="114">
        <f>VLOOKUP(J223&amp;K223,Code!$I$2:$M$51,5,0)</f>
        <v>1.18875</v>
      </c>
      <c r="R223" s="262">
        <f t="shared" si="37"/>
        <v>47.54999999999054</v>
      </c>
      <c r="S223" s="333">
        <f t="shared" si="43"/>
        <v>0</v>
      </c>
      <c r="T223" s="264">
        <f>IFERROR(R223*'Unit Rates'!$D$17/100,"")</f>
        <v>14.264999999997162</v>
      </c>
      <c r="U223" s="260">
        <f t="shared" si="44"/>
        <v>0</v>
      </c>
      <c r="V223" s="284"/>
      <c r="W223" s="280" t="s">
        <v>385</v>
      </c>
      <c r="X223" s="281" t="s">
        <v>371</v>
      </c>
      <c r="Y223" s="281"/>
      <c r="Z223" s="280"/>
      <c r="AA223" s="281"/>
      <c r="AB223" s="281"/>
      <c r="AC223" s="282"/>
      <c r="AD223" s="281"/>
      <c r="AE223" s="281"/>
      <c r="AF223" s="281"/>
      <c r="AG223" s="280"/>
      <c r="AH223" s="282"/>
      <c r="AI223" s="280"/>
      <c r="AJ223" s="282"/>
      <c r="AK223" s="124"/>
      <c r="AL223" s="125"/>
      <c r="AM223" s="126"/>
      <c r="AN223" s="127"/>
      <c r="AO223" s="127"/>
      <c r="AP223" s="127"/>
      <c r="AQ223" s="115" t="str">
        <f t="shared" si="40"/>
        <v/>
      </c>
      <c r="AR223" s="115">
        <f t="shared" si="46"/>
        <v>114</v>
      </c>
      <c r="AS223" s="115" t="str">
        <f t="shared" si="45"/>
        <v/>
      </c>
      <c r="AT223" s="116" t="str">
        <f ca="1">IF(AS223="","",MIN(OFFSET(C223,0,0):OFFSET(C223,AS223-1,0)))</f>
        <v/>
      </c>
      <c r="AU223" s="116" t="str">
        <f ca="1">IF(AS223="","",MIN(OFFSET(D223,0,0):OFFSET(D223,AS223-1,0)))</f>
        <v/>
      </c>
      <c r="AV223" s="116" t="str">
        <f ca="1">IF(AS223="","",MAX(OFFSET(C223,0,0):OFFSET(C223,AS223-1,0)))</f>
        <v/>
      </c>
      <c r="AW223" s="116" t="str">
        <f ca="1">IF(AS223="","",MAX(OFFSET(D223,0,0):OFFSET(D223,AS223-1,0)))</f>
        <v/>
      </c>
      <c r="AX223" s="116">
        <f t="shared" ca="1" si="41"/>
        <v>0</v>
      </c>
      <c r="AY223" s="117">
        <f t="shared" ca="1" si="42"/>
        <v>0</v>
      </c>
      <c r="AZ223" s="233" t="str">
        <f>IFERROR(IF(#REF!="",R223*'Unit Rates'!$D$17/100,#REF!),"")</f>
        <v/>
      </c>
    </row>
    <row r="224" spans="1:52" ht="15.6" x14ac:dyDescent="0.3">
      <c r="A224" s="327"/>
      <c r="B224" s="329"/>
      <c r="C224" s="328">
        <v>112.01</v>
      </c>
      <c r="D224" s="330">
        <v>112.35</v>
      </c>
      <c r="E224" s="110">
        <f t="shared" si="38"/>
        <v>339.9999999999892</v>
      </c>
      <c r="F224" s="121"/>
      <c r="G224" s="121"/>
      <c r="H224" s="122">
        <f t="shared" si="39"/>
        <v>0</v>
      </c>
      <c r="I224" s="123" t="s">
        <v>59</v>
      </c>
      <c r="J224" s="111" t="s">
        <v>95</v>
      </c>
      <c r="K224" s="112" t="s">
        <v>103</v>
      </c>
      <c r="L224" s="113" t="str">
        <f>VLOOKUP('Damage Pickup'!$J224&amp;'Damage Pickup'!$K224,Code!$I$2:$M$51,4,0)</f>
        <v>Heavy Grade</v>
      </c>
      <c r="M224" s="331" t="s">
        <v>738</v>
      </c>
      <c r="N224" s="332" t="s">
        <v>925</v>
      </c>
      <c r="O224" s="286" t="s">
        <v>737</v>
      </c>
      <c r="P224" s="109"/>
      <c r="Q224" s="114">
        <f>VLOOKUP(J224&amp;K224,Code!$I$2:$M$51,5,0)</f>
        <v>19.755208333333329</v>
      </c>
      <c r="R224" s="262">
        <f t="shared" si="37"/>
        <v>6716.7708333331184</v>
      </c>
      <c r="S224" s="333">
        <f t="shared" si="43"/>
        <v>0</v>
      </c>
      <c r="T224" s="264">
        <f>IFERROR(R224*'Unit Rates'!$D$17/100,"")</f>
        <v>2015.0312499999354</v>
      </c>
      <c r="U224" s="260">
        <f t="shared" si="44"/>
        <v>0</v>
      </c>
      <c r="V224" s="284"/>
      <c r="W224" s="280" t="s">
        <v>385</v>
      </c>
      <c r="X224" s="281" t="s">
        <v>371</v>
      </c>
      <c r="Y224" s="281"/>
      <c r="Z224" s="280"/>
      <c r="AA224" s="281"/>
      <c r="AB224" s="281"/>
      <c r="AC224" s="282"/>
      <c r="AD224" s="281"/>
      <c r="AE224" s="281"/>
      <c r="AF224" s="281"/>
      <c r="AG224" s="280"/>
      <c r="AH224" s="282"/>
      <c r="AI224" s="280"/>
      <c r="AJ224" s="282"/>
      <c r="AK224" s="124"/>
      <c r="AL224" s="125"/>
      <c r="AM224" s="126"/>
      <c r="AN224" s="127"/>
      <c r="AO224" s="127"/>
      <c r="AP224" s="127"/>
      <c r="AQ224" s="115" t="str">
        <f t="shared" si="40"/>
        <v/>
      </c>
      <c r="AR224" s="115">
        <f t="shared" si="46"/>
        <v>114</v>
      </c>
      <c r="AS224" s="115" t="str">
        <f t="shared" si="45"/>
        <v/>
      </c>
      <c r="AT224" s="116" t="str">
        <f ca="1">IF(AS224="","",MIN(OFFSET(C224,0,0):OFFSET(C224,AS224-1,0)))</f>
        <v/>
      </c>
      <c r="AU224" s="116" t="str">
        <f ca="1">IF(AS224="","",MIN(OFFSET(D224,0,0):OFFSET(D224,AS224-1,0)))</f>
        <v/>
      </c>
      <c r="AV224" s="116" t="str">
        <f ca="1">IF(AS224="","",MAX(OFFSET(C224,0,0):OFFSET(C224,AS224-1,0)))</f>
        <v/>
      </c>
      <c r="AW224" s="116" t="str">
        <f ca="1">IF(AS224="","",MAX(OFFSET(D224,0,0):OFFSET(D224,AS224-1,0)))</f>
        <v/>
      </c>
      <c r="AX224" s="116">
        <f t="shared" ca="1" si="41"/>
        <v>0</v>
      </c>
      <c r="AY224" s="117">
        <f t="shared" ca="1" si="42"/>
        <v>0</v>
      </c>
      <c r="AZ224" s="233" t="str">
        <f>IFERROR(IF(#REF!="",R224*'Unit Rates'!$D$17/100,#REF!),"")</f>
        <v/>
      </c>
    </row>
    <row r="225" spans="1:52" ht="15.6" x14ac:dyDescent="0.3">
      <c r="A225" s="327"/>
      <c r="B225" s="329"/>
      <c r="C225" s="328">
        <v>114.48</v>
      </c>
      <c r="D225" s="330">
        <v>114.6</v>
      </c>
      <c r="E225" s="110">
        <f t="shared" si="38"/>
        <v>119.99999999999034</v>
      </c>
      <c r="F225" s="121"/>
      <c r="G225" s="121"/>
      <c r="H225" s="122">
        <f t="shared" si="39"/>
        <v>0</v>
      </c>
      <c r="I225" s="123" t="s">
        <v>459</v>
      </c>
      <c r="J225" s="111" t="s">
        <v>93</v>
      </c>
      <c r="K225" s="112" t="s">
        <v>103</v>
      </c>
      <c r="L225" s="113" t="str">
        <f>VLOOKUP('Damage Pickup'!$J225&amp;'Damage Pickup'!$K225,Code!$I$2:$M$51,4,0)</f>
        <v>Drain Reshape</v>
      </c>
      <c r="M225" s="331" t="s">
        <v>739</v>
      </c>
      <c r="N225" s="332">
        <v>248</v>
      </c>
      <c r="O225" s="286" t="s">
        <v>740</v>
      </c>
      <c r="P225" s="109"/>
      <c r="Q225" s="114">
        <f>VLOOKUP(J225&amp;K225,Code!$I$2:$M$51,5,0)</f>
        <v>1.18875</v>
      </c>
      <c r="R225" s="262">
        <f t="shared" si="37"/>
        <v>142.64999999998852</v>
      </c>
      <c r="S225" s="333">
        <f t="shared" si="43"/>
        <v>0</v>
      </c>
      <c r="T225" s="264">
        <f>IFERROR(R225*'Unit Rates'!$D$17/100,"")</f>
        <v>42.794999999996556</v>
      </c>
      <c r="U225" s="260">
        <f t="shared" si="44"/>
        <v>0</v>
      </c>
      <c r="V225" s="284"/>
      <c r="W225" s="280" t="s">
        <v>385</v>
      </c>
      <c r="X225" s="281" t="s">
        <v>371</v>
      </c>
      <c r="Y225" s="281"/>
      <c r="Z225" s="280"/>
      <c r="AA225" s="281"/>
      <c r="AB225" s="281"/>
      <c r="AC225" s="282"/>
      <c r="AD225" s="281"/>
      <c r="AE225" s="281"/>
      <c r="AF225" s="281"/>
      <c r="AG225" s="280"/>
      <c r="AH225" s="282"/>
      <c r="AI225" s="280"/>
      <c r="AJ225" s="282"/>
      <c r="AK225" s="124"/>
      <c r="AL225" s="125"/>
      <c r="AM225" s="126"/>
      <c r="AN225" s="127"/>
      <c r="AO225" s="127"/>
      <c r="AP225" s="127"/>
      <c r="AQ225" s="115" t="str">
        <f t="shared" si="40"/>
        <v/>
      </c>
      <c r="AR225" s="115">
        <f t="shared" si="46"/>
        <v>114</v>
      </c>
      <c r="AS225" s="115" t="str">
        <f t="shared" si="45"/>
        <v/>
      </c>
      <c r="AT225" s="116" t="str">
        <f ca="1">IF(AS225="","",MIN(OFFSET(C225,0,0):OFFSET(C225,AS225-1,0)))</f>
        <v/>
      </c>
      <c r="AU225" s="116" t="str">
        <f ca="1">IF(AS225="","",MIN(OFFSET(D225,0,0):OFFSET(D225,AS225-1,0)))</f>
        <v/>
      </c>
      <c r="AV225" s="116" t="str">
        <f ca="1">IF(AS225="","",MAX(OFFSET(C225,0,0):OFFSET(C225,AS225-1,0)))</f>
        <v/>
      </c>
      <c r="AW225" s="116" t="str">
        <f ca="1">IF(AS225="","",MAX(OFFSET(D225,0,0):OFFSET(D225,AS225-1,0)))</f>
        <v/>
      </c>
      <c r="AX225" s="116">
        <f t="shared" ca="1" si="41"/>
        <v>0</v>
      </c>
      <c r="AY225" s="117">
        <f t="shared" ca="1" si="42"/>
        <v>0</v>
      </c>
      <c r="AZ225" s="233" t="str">
        <f>IFERROR(IF(#REF!="",R225*'Unit Rates'!$D$17/100,#REF!),"")</f>
        <v/>
      </c>
    </row>
    <row r="226" spans="1:52" ht="15.6" x14ac:dyDescent="0.3">
      <c r="A226" s="327"/>
      <c r="B226" s="329"/>
      <c r="C226" s="328">
        <v>115.48</v>
      </c>
      <c r="D226" s="330">
        <v>115.64</v>
      </c>
      <c r="E226" s="110">
        <f t="shared" si="38"/>
        <v>159.99999999999659</v>
      </c>
      <c r="F226" s="121"/>
      <c r="G226" s="121"/>
      <c r="H226" s="122">
        <f t="shared" si="39"/>
        <v>0</v>
      </c>
      <c r="I226" s="123" t="s">
        <v>459</v>
      </c>
      <c r="J226" s="111" t="s">
        <v>93</v>
      </c>
      <c r="K226" s="112" t="s">
        <v>103</v>
      </c>
      <c r="L226" s="113" t="str">
        <f>VLOOKUP('Damage Pickup'!$J226&amp;'Damage Pickup'!$K226,Code!$I$2:$M$51,4,0)</f>
        <v>Drain Reshape</v>
      </c>
      <c r="M226" s="331" t="s">
        <v>741</v>
      </c>
      <c r="N226" s="332">
        <v>249</v>
      </c>
      <c r="O226" s="286" t="s">
        <v>740</v>
      </c>
      <c r="P226" s="109"/>
      <c r="Q226" s="114">
        <f>VLOOKUP(J226&amp;K226,Code!$I$2:$M$51,5,0)</f>
        <v>1.18875</v>
      </c>
      <c r="R226" s="262">
        <f t="shared" si="37"/>
        <v>190.19999999999595</v>
      </c>
      <c r="S226" s="333">
        <f t="shared" si="43"/>
        <v>0</v>
      </c>
      <c r="T226" s="264">
        <f>IFERROR(R226*'Unit Rates'!$D$17/100,"")</f>
        <v>57.05999999999878</v>
      </c>
      <c r="U226" s="260">
        <f t="shared" si="44"/>
        <v>0</v>
      </c>
      <c r="V226" s="284"/>
      <c r="W226" s="280" t="s">
        <v>385</v>
      </c>
      <c r="X226" s="281" t="s">
        <v>371</v>
      </c>
      <c r="Y226" s="281"/>
      <c r="Z226" s="280"/>
      <c r="AA226" s="281"/>
      <c r="AB226" s="281"/>
      <c r="AC226" s="282"/>
      <c r="AD226" s="281"/>
      <c r="AE226" s="281"/>
      <c r="AF226" s="281"/>
      <c r="AG226" s="280"/>
      <c r="AH226" s="282"/>
      <c r="AI226" s="280"/>
      <c r="AJ226" s="282"/>
      <c r="AK226" s="124"/>
      <c r="AL226" s="125"/>
      <c r="AM226" s="126"/>
      <c r="AN226" s="127"/>
      <c r="AO226" s="127"/>
      <c r="AP226" s="127"/>
      <c r="AQ226" s="115" t="str">
        <f t="shared" si="40"/>
        <v/>
      </c>
      <c r="AR226" s="115">
        <f t="shared" si="46"/>
        <v>114</v>
      </c>
      <c r="AS226" s="115" t="str">
        <f t="shared" si="45"/>
        <v/>
      </c>
      <c r="AT226" s="116" t="str">
        <f ca="1">IF(AS226="","",MIN(OFFSET(C226,0,0):OFFSET(C226,AS226-1,0)))</f>
        <v/>
      </c>
      <c r="AU226" s="116" t="str">
        <f ca="1">IF(AS226="","",MIN(OFFSET(D226,0,0):OFFSET(D226,AS226-1,0)))</f>
        <v/>
      </c>
      <c r="AV226" s="116" t="str">
        <f ca="1">IF(AS226="","",MAX(OFFSET(C226,0,0):OFFSET(C226,AS226-1,0)))</f>
        <v/>
      </c>
      <c r="AW226" s="116" t="str">
        <f ca="1">IF(AS226="","",MAX(OFFSET(D226,0,0):OFFSET(D226,AS226-1,0)))</f>
        <v/>
      </c>
      <c r="AX226" s="116">
        <f t="shared" ca="1" si="41"/>
        <v>0</v>
      </c>
      <c r="AY226" s="117">
        <f t="shared" ca="1" si="42"/>
        <v>0</v>
      </c>
      <c r="AZ226" s="233" t="str">
        <f>IFERROR(IF(#REF!="",R226*'Unit Rates'!$D$17/100,#REF!),"")</f>
        <v/>
      </c>
    </row>
    <row r="227" spans="1:52" ht="15.6" x14ac:dyDescent="0.3">
      <c r="A227" s="327"/>
      <c r="B227" s="329"/>
      <c r="C227" s="328">
        <v>116.08</v>
      </c>
      <c r="D227" s="330">
        <v>116.5</v>
      </c>
      <c r="E227" s="110">
        <f t="shared" si="38"/>
        <v>420.00000000000171</v>
      </c>
      <c r="F227" s="121"/>
      <c r="G227" s="121"/>
      <c r="H227" s="122">
        <f t="shared" si="39"/>
        <v>0</v>
      </c>
      <c r="I227" s="123" t="s">
        <v>459</v>
      </c>
      <c r="J227" s="111" t="s">
        <v>93</v>
      </c>
      <c r="K227" s="112" t="s">
        <v>103</v>
      </c>
      <c r="L227" s="113" t="str">
        <f>VLOOKUP('Damage Pickup'!$J227&amp;'Damage Pickup'!$K227,Code!$I$2:$M$51,4,0)</f>
        <v>Drain Reshape</v>
      </c>
      <c r="M227" s="331" t="s">
        <v>742</v>
      </c>
      <c r="N227" s="332">
        <v>250</v>
      </c>
      <c r="O227" s="286" t="s">
        <v>740</v>
      </c>
      <c r="P227" s="109"/>
      <c r="Q227" s="114">
        <f>VLOOKUP(J227&amp;K227,Code!$I$2:$M$51,5,0)</f>
        <v>1.18875</v>
      </c>
      <c r="R227" s="262">
        <f t="shared" si="37"/>
        <v>499.27500000000202</v>
      </c>
      <c r="S227" s="333">
        <f t="shared" si="43"/>
        <v>0</v>
      </c>
      <c r="T227" s="264">
        <f>IFERROR(R227*'Unit Rates'!$D$17/100,"")</f>
        <v>149.7825000000006</v>
      </c>
      <c r="U227" s="260">
        <f t="shared" si="44"/>
        <v>0</v>
      </c>
      <c r="V227" s="284"/>
      <c r="W227" s="280" t="s">
        <v>385</v>
      </c>
      <c r="X227" s="281" t="s">
        <v>371</v>
      </c>
      <c r="Y227" s="281"/>
      <c r="Z227" s="280"/>
      <c r="AA227" s="281"/>
      <c r="AB227" s="281"/>
      <c r="AC227" s="282"/>
      <c r="AD227" s="281"/>
      <c r="AE227" s="281"/>
      <c r="AF227" s="281"/>
      <c r="AG227" s="280"/>
      <c r="AH227" s="282"/>
      <c r="AI227" s="280"/>
      <c r="AJ227" s="282"/>
      <c r="AK227" s="124"/>
      <c r="AL227" s="125"/>
      <c r="AM227" s="126"/>
      <c r="AN227" s="127"/>
      <c r="AO227" s="127"/>
      <c r="AP227" s="127"/>
      <c r="AQ227" s="115" t="str">
        <f t="shared" si="40"/>
        <v/>
      </c>
      <c r="AR227" s="115">
        <f t="shared" si="46"/>
        <v>114</v>
      </c>
      <c r="AS227" s="115" t="str">
        <f t="shared" si="45"/>
        <v/>
      </c>
      <c r="AT227" s="116" t="str">
        <f ca="1">IF(AS227="","",MIN(OFFSET(C227,0,0):OFFSET(C227,AS227-1,0)))</f>
        <v/>
      </c>
      <c r="AU227" s="116" t="str">
        <f ca="1">IF(AS227="","",MIN(OFFSET(D227,0,0):OFFSET(D227,AS227-1,0)))</f>
        <v/>
      </c>
      <c r="AV227" s="116" t="str">
        <f ca="1">IF(AS227="","",MAX(OFFSET(C227,0,0):OFFSET(C227,AS227-1,0)))</f>
        <v/>
      </c>
      <c r="AW227" s="116" t="str">
        <f ca="1">IF(AS227="","",MAX(OFFSET(D227,0,0):OFFSET(D227,AS227-1,0)))</f>
        <v/>
      </c>
      <c r="AX227" s="116">
        <f t="shared" ca="1" si="41"/>
        <v>0</v>
      </c>
      <c r="AY227" s="117">
        <f t="shared" ca="1" si="42"/>
        <v>0</v>
      </c>
      <c r="AZ227" s="233" t="str">
        <f>IFERROR(IF(#REF!="",R227*'Unit Rates'!$D$17/100,#REF!),"")</f>
        <v/>
      </c>
    </row>
    <row r="228" spans="1:52" ht="15.6" x14ac:dyDescent="0.3">
      <c r="A228" s="327"/>
      <c r="B228" s="329"/>
      <c r="C228" s="328">
        <v>119.24</v>
      </c>
      <c r="D228" s="330">
        <v>119.3</v>
      </c>
      <c r="E228" s="110">
        <f t="shared" si="38"/>
        <v>60.000000000002274</v>
      </c>
      <c r="F228" s="121"/>
      <c r="G228" s="121"/>
      <c r="H228" s="122">
        <f t="shared" si="39"/>
        <v>0</v>
      </c>
      <c r="I228" s="123" t="s">
        <v>57</v>
      </c>
      <c r="J228" s="111" t="s">
        <v>93</v>
      </c>
      <c r="K228" s="112" t="s">
        <v>103</v>
      </c>
      <c r="L228" s="113" t="str">
        <f>VLOOKUP('Damage Pickup'!$J228&amp;'Damage Pickup'!$K228,Code!$I$2:$M$51,4,0)</f>
        <v>Drain Reshape</v>
      </c>
      <c r="M228" s="331" t="s">
        <v>743</v>
      </c>
      <c r="N228" s="332">
        <v>252</v>
      </c>
      <c r="O228" s="286" t="s">
        <v>740</v>
      </c>
      <c r="P228" s="109"/>
      <c r="Q228" s="114">
        <f>VLOOKUP(J228&amp;K228,Code!$I$2:$M$51,5,0)</f>
        <v>1.18875</v>
      </c>
      <c r="R228" s="262">
        <f t="shared" si="37"/>
        <v>71.325000000002703</v>
      </c>
      <c r="S228" s="333">
        <f t="shared" si="43"/>
        <v>0</v>
      </c>
      <c r="T228" s="264">
        <f>IFERROR(R228*'Unit Rates'!$D$17/100,"")</f>
        <v>21.397500000000811</v>
      </c>
      <c r="U228" s="260">
        <f t="shared" si="44"/>
        <v>0</v>
      </c>
      <c r="V228" s="284"/>
      <c r="W228" s="280" t="s">
        <v>385</v>
      </c>
      <c r="X228" s="281" t="s">
        <v>371</v>
      </c>
      <c r="Y228" s="281"/>
      <c r="Z228" s="280"/>
      <c r="AA228" s="281"/>
      <c r="AB228" s="281"/>
      <c r="AC228" s="282"/>
      <c r="AD228" s="281"/>
      <c r="AE228" s="281"/>
      <c r="AF228" s="281"/>
      <c r="AG228" s="280"/>
      <c r="AH228" s="282"/>
      <c r="AI228" s="280"/>
      <c r="AJ228" s="282"/>
      <c r="AK228" s="124"/>
      <c r="AL228" s="125"/>
      <c r="AM228" s="126"/>
      <c r="AN228" s="127"/>
      <c r="AO228" s="127"/>
      <c r="AP228" s="127"/>
      <c r="AQ228" s="115" t="str">
        <f t="shared" si="40"/>
        <v/>
      </c>
      <c r="AR228" s="115">
        <f t="shared" si="46"/>
        <v>114</v>
      </c>
      <c r="AS228" s="115" t="str">
        <f t="shared" si="45"/>
        <v/>
      </c>
      <c r="AT228" s="116" t="str">
        <f ca="1">IF(AS228="","",MIN(OFFSET(C228,0,0):OFFSET(C228,AS228-1,0)))</f>
        <v/>
      </c>
      <c r="AU228" s="116" t="str">
        <f ca="1">IF(AS228="","",MIN(OFFSET(D228,0,0):OFFSET(D228,AS228-1,0)))</f>
        <v/>
      </c>
      <c r="AV228" s="116" t="str">
        <f ca="1">IF(AS228="","",MAX(OFFSET(C228,0,0):OFFSET(C228,AS228-1,0)))</f>
        <v/>
      </c>
      <c r="AW228" s="116" t="str">
        <f ca="1">IF(AS228="","",MAX(OFFSET(D228,0,0):OFFSET(D228,AS228-1,0)))</f>
        <v/>
      </c>
      <c r="AX228" s="116">
        <f t="shared" ca="1" si="41"/>
        <v>0</v>
      </c>
      <c r="AY228" s="117">
        <f t="shared" ca="1" si="42"/>
        <v>0</v>
      </c>
      <c r="AZ228" s="233" t="str">
        <f>IFERROR(IF(#REF!="",R228*'Unit Rates'!$D$17/100,#REF!),"")</f>
        <v/>
      </c>
    </row>
    <row r="229" spans="1:52" ht="15.6" x14ac:dyDescent="0.3">
      <c r="A229" s="327"/>
      <c r="B229" s="329"/>
      <c r="C229" s="328">
        <v>119.7</v>
      </c>
      <c r="D229" s="330">
        <v>119.75</v>
      </c>
      <c r="E229" s="110">
        <f t="shared" si="38"/>
        <v>49.999999999997158</v>
      </c>
      <c r="F229" s="121"/>
      <c r="G229" s="121"/>
      <c r="H229" s="122">
        <f t="shared" si="39"/>
        <v>0</v>
      </c>
      <c r="I229" s="123" t="s">
        <v>57</v>
      </c>
      <c r="J229" s="111" t="s">
        <v>92</v>
      </c>
      <c r="K229" s="112" t="s">
        <v>103</v>
      </c>
      <c r="L229" s="113" t="str">
        <f>VLOOKUP('Damage Pickup'!$J229&amp;'Damage Pickup'!$K229,Code!$I$2:$M$51,4,0)</f>
        <v>Drain Silt/Debris Removal - Minor</v>
      </c>
      <c r="M229" s="331" t="s">
        <v>744</v>
      </c>
      <c r="N229" s="332">
        <v>253</v>
      </c>
      <c r="O229" s="286" t="s">
        <v>745</v>
      </c>
      <c r="P229" s="109"/>
      <c r="Q229" s="114">
        <f>VLOOKUP(J229&amp;K229,Code!$I$2:$M$51,5,0)</f>
        <v>2.2200000000000002</v>
      </c>
      <c r="R229" s="262">
        <f t="shared" ref="R229:R292" si="47">Q229*E229*IF(P229="",1,P229)</f>
        <v>110.9999999999937</v>
      </c>
      <c r="S229" s="333">
        <f t="shared" si="43"/>
        <v>0</v>
      </c>
      <c r="T229" s="264">
        <f>IFERROR(R229*'Unit Rates'!$D$17/100,"")</f>
        <v>33.299999999998114</v>
      </c>
      <c r="U229" s="260">
        <f t="shared" si="44"/>
        <v>0</v>
      </c>
      <c r="V229" s="284"/>
      <c r="W229" s="280" t="s">
        <v>385</v>
      </c>
      <c r="X229" s="281" t="s">
        <v>371</v>
      </c>
      <c r="Y229" s="281"/>
      <c r="Z229" s="280"/>
      <c r="AA229" s="281"/>
      <c r="AB229" s="281"/>
      <c r="AC229" s="282"/>
      <c r="AD229" s="281"/>
      <c r="AE229" s="281"/>
      <c r="AF229" s="281"/>
      <c r="AG229" s="280"/>
      <c r="AH229" s="282"/>
      <c r="AI229" s="280"/>
      <c r="AJ229" s="282"/>
      <c r="AK229" s="124"/>
      <c r="AL229" s="125"/>
      <c r="AM229" s="126"/>
      <c r="AN229" s="127"/>
      <c r="AO229" s="127"/>
      <c r="AP229" s="127"/>
      <c r="AQ229" s="115" t="str">
        <f t="shared" si="40"/>
        <v/>
      </c>
      <c r="AR229" s="115">
        <f t="shared" si="46"/>
        <v>114</v>
      </c>
      <c r="AS229" s="115" t="str">
        <f t="shared" si="45"/>
        <v/>
      </c>
      <c r="AT229" s="116" t="str">
        <f ca="1">IF(AS229="","",MIN(OFFSET(C229,0,0):OFFSET(C229,AS229-1,0)))</f>
        <v/>
      </c>
      <c r="AU229" s="116" t="str">
        <f ca="1">IF(AS229="","",MIN(OFFSET(D229,0,0):OFFSET(D229,AS229-1,0)))</f>
        <v/>
      </c>
      <c r="AV229" s="116" t="str">
        <f ca="1">IF(AS229="","",MAX(OFFSET(C229,0,0):OFFSET(C229,AS229-1,0)))</f>
        <v/>
      </c>
      <c r="AW229" s="116" t="str">
        <f ca="1">IF(AS229="","",MAX(OFFSET(D229,0,0):OFFSET(D229,AS229-1,0)))</f>
        <v/>
      </c>
      <c r="AX229" s="116">
        <f t="shared" ca="1" si="41"/>
        <v>0</v>
      </c>
      <c r="AY229" s="117">
        <f t="shared" ca="1" si="42"/>
        <v>0</v>
      </c>
      <c r="AZ229" s="233" t="str">
        <f>IFERROR(IF(#REF!="",R229*'Unit Rates'!$D$17/100,#REF!),"")</f>
        <v/>
      </c>
    </row>
    <row r="230" spans="1:52" ht="15.6" x14ac:dyDescent="0.3">
      <c r="A230" s="327"/>
      <c r="B230" s="329"/>
      <c r="C230" s="328">
        <v>121.09</v>
      </c>
      <c r="D230" s="330">
        <v>121.78</v>
      </c>
      <c r="E230" s="110">
        <f t="shared" si="38"/>
        <v>689.99999999999773</v>
      </c>
      <c r="F230" s="121"/>
      <c r="G230" s="121"/>
      <c r="H230" s="122">
        <f t="shared" si="39"/>
        <v>0</v>
      </c>
      <c r="I230" s="123" t="s">
        <v>58</v>
      </c>
      <c r="J230" s="111" t="s">
        <v>92</v>
      </c>
      <c r="K230" s="112" t="s">
        <v>103</v>
      </c>
      <c r="L230" s="113" t="str">
        <f>VLOOKUP('Damage Pickup'!$J230&amp;'Damage Pickup'!$K230,Code!$I$2:$M$51,4,0)</f>
        <v>Drain Silt/Debris Removal - Minor</v>
      </c>
      <c r="M230" s="331" t="s">
        <v>746</v>
      </c>
      <c r="N230" s="332">
        <v>254</v>
      </c>
      <c r="O230" s="286" t="s">
        <v>938</v>
      </c>
      <c r="P230" s="109"/>
      <c r="Q230" s="114">
        <f>VLOOKUP(J230&amp;K230,Code!$I$2:$M$51,5,0)</f>
        <v>2.2200000000000002</v>
      </c>
      <c r="R230" s="262">
        <f t="shared" si="47"/>
        <v>1531.7999999999952</v>
      </c>
      <c r="S230" s="333">
        <f t="shared" si="43"/>
        <v>0</v>
      </c>
      <c r="T230" s="264">
        <f>IFERROR(R230*'Unit Rates'!$D$17/100,"")</f>
        <v>459.53999999999854</v>
      </c>
      <c r="U230" s="260">
        <f t="shared" si="44"/>
        <v>0</v>
      </c>
      <c r="V230" s="284"/>
      <c r="W230" s="280" t="s">
        <v>385</v>
      </c>
      <c r="X230" s="281" t="s">
        <v>371</v>
      </c>
      <c r="Y230" s="281"/>
      <c r="Z230" s="280"/>
      <c r="AA230" s="281"/>
      <c r="AB230" s="281"/>
      <c r="AC230" s="282"/>
      <c r="AD230" s="281"/>
      <c r="AE230" s="281"/>
      <c r="AF230" s="281"/>
      <c r="AG230" s="280"/>
      <c r="AH230" s="282"/>
      <c r="AI230" s="280"/>
      <c r="AJ230" s="282"/>
      <c r="AK230" s="124"/>
      <c r="AL230" s="125"/>
      <c r="AM230" s="126"/>
      <c r="AN230" s="127"/>
      <c r="AO230" s="127"/>
      <c r="AP230" s="127"/>
      <c r="AQ230" s="115" t="str">
        <f t="shared" si="40"/>
        <v/>
      </c>
      <c r="AR230" s="115">
        <f t="shared" si="46"/>
        <v>114</v>
      </c>
      <c r="AS230" s="115" t="str">
        <f t="shared" si="45"/>
        <v/>
      </c>
      <c r="AT230" s="116" t="str">
        <f ca="1">IF(AS230="","",MIN(OFFSET(C230,0,0):OFFSET(C230,AS230-1,0)))</f>
        <v/>
      </c>
      <c r="AU230" s="116" t="str">
        <f ca="1">IF(AS230="","",MIN(OFFSET(D230,0,0):OFFSET(D230,AS230-1,0)))</f>
        <v/>
      </c>
      <c r="AV230" s="116" t="str">
        <f ca="1">IF(AS230="","",MAX(OFFSET(C230,0,0):OFFSET(C230,AS230-1,0)))</f>
        <v/>
      </c>
      <c r="AW230" s="116" t="str">
        <f ca="1">IF(AS230="","",MAX(OFFSET(D230,0,0):OFFSET(D230,AS230-1,0)))</f>
        <v/>
      </c>
      <c r="AX230" s="116">
        <f t="shared" ca="1" si="41"/>
        <v>0</v>
      </c>
      <c r="AY230" s="117">
        <f t="shared" ca="1" si="42"/>
        <v>0</v>
      </c>
      <c r="AZ230" s="233" t="str">
        <f>IFERROR(IF(#REF!="",R230*'Unit Rates'!$D$17/100,#REF!),"")</f>
        <v/>
      </c>
    </row>
    <row r="231" spans="1:52" ht="15.6" x14ac:dyDescent="0.3">
      <c r="A231" s="327"/>
      <c r="B231" s="329"/>
      <c r="C231" s="328">
        <v>121.88</v>
      </c>
      <c r="D231" s="330">
        <v>122.64</v>
      </c>
      <c r="E231" s="110">
        <f t="shared" si="38"/>
        <v>760.00000000000512</v>
      </c>
      <c r="F231" s="121"/>
      <c r="G231" s="121"/>
      <c r="H231" s="122">
        <f t="shared" si="39"/>
        <v>0</v>
      </c>
      <c r="I231" s="123" t="s">
        <v>459</v>
      </c>
      <c r="J231" s="111" t="s">
        <v>92</v>
      </c>
      <c r="K231" s="112" t="s">
        <v>103</v>
      </c>
      <c r="L231" s="113" t="str">
        <f>VLOOKUP('Damage Pickup'!$J231&amp;'Damage Pickup'!$K231,Code!$I$2:$M$51,4,0)</f>
        <v>Drain Silt/Debris Removal - Minor</v>
      </c>
      <c r="M231" s="331" t="s">
        <v>747</v>
      </c>
      <c r="N231" s="332">
        <v>255</v>
      </c>
      <c r="O231" s="286" t="s">
        <v>938</v>
      </c>
      <c r="P231" s="109"/>
      <c r="Q231" s="114">
        <f>VLOOKUP(J231&amp;K231,Code!$I$2:$M$51,5,0)</f>
        <v>2.2200000000000002</v>
      </c>
      <c r="R231" s="262">
        <f t="shared" si="47"/>
        <v>1687.2000000000114</v>
      </c>
      <c r="S231" s="333">
        <f t="shared" si="43"/>
        <v>0</v>
      </c>
      <c r="T231" s="264">
        <f>IFERROR(R231*'Unit Rates'!$D$17/100,"")</f>
        <v>506.16000000000344</v>
      </c>
      <c r="U231" s="260">
        <f t="shared" si="44"/>
        <v>0</v>
      </c>
      <c r="V231" s="284"/>
      <c r="W231" s="280" t="s">
        <v>385</v>
      </c>
      <c r="X231" s="281" t="s">
        <v>371</v>
      </c>
      <c r="Y231" s="281"/>
      <c r="Z231" s="280"/>
      <c r="AA231" s="281"/>
      <c r="AB231" s="281"/>
      <c r="AC231" s="282"/>
      <c r="AD231" s="281"/>
      <c r="AE231" s="281"/>
      <c r="AF231" s="281"/>
      <c r="AG231" s="280"/>
      <c r="AH231" s="282"/>
      <c r="AI231" s="280"/>
      <c r="AJ231" s="282"/>
      <c r="AK231" s="124"/>
      <c r="AL231" s="125"/>
      <c r="AM231" s="126"/>
      <c r="AN231" s="127"/>
      <c r="AO231" s="127"/>
      <c r="AP231" s="127"/>
      <c r="AQ231" s="115" t="str">
        <f t="shared" si="40"/>
        <v/>
      </c>
      <c r="AR231" s="115">
        <f t="shared" si="46"/>
        <v>114</v>
      </c>
      <c r="AS231" s="115" t="str">
        <f t="shared" si="45"/>
        <v/>
      </c>
      <c r="AT231" s="116" t="str">
        <f ca="1">IF(AS231="","",MIN(OFFSET(C231,0,0):OFFSET(C231,AS231-1,0)))</f>
        <v/>
      </c>
      <c r="AU231" s="116" t="str">
        <f ca="1">IF(AS231="","",MIN(OFFSET(D231,0,0):OFFSET(D231,AS231-1,0)))</f>
        <v/>
      </c>
      <c r="AV231" s="116" t="str">
        <f ca="1">IF(AS231="","",MAX(OFFSET(C231,0,0):OFFSET(C231,AS231-1,0)))</f>
        <v/>
      </c>
      <c r="AW231" s="116" t="str">
        <f ca="1">IF(AS231="","",MAX(OFFSET(D231,0,0):OFFSET(D231,AS231-1,0)))</f>
        <v/>
      </c>
      <c r="AX231" s="116">
        <f t="shared" ca="1" si="41"/>
        <v>0</v>
      </c>
      <c r="AY231" s="117">
        <f t="shared" ca="1" si="42"/>
        <v>0</v>
      </c>
      <c r="AZ231" s="233" t="str">
        <f>IFERROR(IF(#REF!="",R231*'Unit Rates'!$D$17/100,#REF!),"")</f>
        <v/>
      </c>
    </row>
    <row r="232" spans="1:52" ht="15.6" x14ac:dyDescent="0.3">
      <c r="A232" s="327"/>
      <c r="B232" s="329"/>
      <c r="C232" s="328">
        <v>122.75</v>
      </c>
      <c r="D232" s="330">
        <v>122.88</v>
      </c>
      <c r="E232" s="110">
        <f t="shared" si="38"/>
        <v>129.99999999999545</v>
      </c>
      <c r="F232" s="121"/>
      <c r="G232" s="121"/>
      <c r="H232" s="122">
        <f t="shared" si="39"/>
        <v>0</v>
      </c>
      <c r="I232" s="123" t="s">
        <v>459</v>
      </c>
      <c r="J232" s="111" t="s">
        <v>92</v>
      </c>
      <c r="K232" s="112" t="s">
        <v>103</v>
      </c>
      <c r="L232" s="113" t="str">
        <f>VLOOKUP('Damage Pickup'!$J232&amp;'Damage Pickup'!$K232,Code!$I$2:$M$51,4,0)</f>
        <v>Drain Silt/Debris Removal - Minor</v>
      </c>
      <c r="M232" s="331" t="s">
        <v>748</v>
      </c>
      <c r="N232" s="332">
        <v>256</v>
      </c>
      <c r="O232" s="286" t="s">
        <v>938</v>
      </c>
      <c r="P232" s="109"/>
      <c r="Q232" s="114">
        <f>VLOOKUP(J232&amp;K232,Code!$I$2:$M$51,5,0)</f>
        <v>2.2200000000000002</v>
      </c>
      <c r="R232" s="262">
        <f t="shared" si="47"/>
        <v>288.5999999999899</v>
      </c>
      <c r="S232" s="333">
        <f t="shared" si="43"/>
        <v>0</v>
      </c>
      <c r="T232" s="264">
        <f>IFERROR(R232*'Unit Rates'!$D$17/100,"")</f>
        <v>86.579999999996986</v>
      </c>
      <c r="U232" s="260">
        <f t="shared" si="44"/>
        <v>0</v>
      </c>
      <c r="V232" s="284"/>
      <c r="W232" s="280" t="s">
        <v>385</v>
      </c>
      <c r="X232" s="281" t="s">
        <v>371</v>
      </c>
      <c r="Y232" s="281"/>
      <c r="Z232" s="280"/>
      <c r="AA232" s="281"/>
      <c r="AB232" s="281"/>
      <c r="AC232" s="282"/>
      <c r="AD232" s="281"/>
      <c r="AE232" s="281"/>
      <c r="AF232" s="281"/>
      <c r="AG232" s="280"/>
      <c r="AH232" s="282"/>
      <c r="AI232" s="280"/>
      <c r="AJ232" s="282"/>
      <c r="AK232" s="124"/>
      <c r="AL232" s="125"/>
      <c r="AM232" s="126"/>
      <c r="AN232" s="127"/>
      <c r="AO232" s="127"/>
      <c r="AP232" s="127"/>
      <c r="AQ232" s="115" t="str">
        <f t="shared" si="40"/>
        <v/>
      </c>
      <c r="AR232" s="115">
        <f t="shared" si="46"/>
        <v>114</v>
      </c>
      <c r="AS232" s="115" t="str">
        <f t="shared" si="45"/>
        <v/>
      </c>
      <c r="AT232" s="116" t="str">
        <f ca="1">IF(AS232="","",MIN(OFFSET(C232,0,0):OFFSET(C232,AS232-1,0)))</f>
        <v/>
      </c>
      <c r="AU232" s="116" t="str">
        <f ca="1">IF(AS232="","",MIN(OFFSET(D232,0,0):OFFSET(D232,AS232-1,0)))</f>
        <v/>
      </c>
      <c r="AV232" s="116" t="str">
        <f ca="1">IF(AS232="","",MAX(OFFSET(C232,0,0):OFFSET(C232,AS232-1,0)))</f>
        <v/>
      </c>
      <c r="AW232" s="116" t="str">
        <f ca="1">IF(AS232="","",MAX(OFFSET(D232,0,0):OFFSET(D232,AS232-1,0)))</f>
        <v/>
      </c>
      <c r="AX232" s="116">
        <f t="shared" ca="1" si="41"/>
        <v>0</v>
      </c>
      <c r="AY232" s="117">
        <f t="shared" ca="1" si="42"/>
        <v>0</v>
      </c>
      <c r="AZ232" s="233" t="str">
        <f>IFERROR(IF(#REF!="",R232*'Unit Rates'!$D$17/100,#REF!),"")</f>
        <v/>
      </c>
    </row>
    <row r="233" spans="1:52" ht="15.6" x14ac:dyDescent="0.3">
      <c r="A233" s="327"/>
      <c r="B233" s="329"/>
      <c r="C233" s="328">
        <v>123.54</v>
      </c>
      <c r="D233" s="330">
        <v>123.9</v>
      </c>
      <c r="E233" s="110">
        <f t="shared" si="38"/>
        <v>359.99999999999943</v>
      </c>
      <c r="F233" s="121"/>
      <c r="G233" s="121"/>
      <c r="H233" s="122">
        <f t="shared" si="39"/>
        <v>0</v>
      </c>
      <c r="I233" s="123" t="s">
        <v>58</v>
      </c>
      <c r="J233" s="111" t="s">
        <v>92</v>
      </c>
      <c r="K233" s="112" t="s">
        <v>103</v>
      </c>
      <c r="L233" s="113" t="str">
        <f>VLOOKUP('Damage Pickup'!$J233&amp;'Damage Pickup'!$K233,Code!$I$2:$M$51,4,0)</f>
        <v>Drain Silt/Debris Removal - Minor</v>
      </c>
      <c r="M233" s="331" t="s">
        <v>749</v>
      </c>
      <c r="N233" s="332">
        <v>257</v>
      </c>
      <c r="O233" s="286" t="s">
        <v>938</v>
      </c>
      <c r="P233" s="109"/>
      <c r="Q233" s="114">
        <f>VLOOKUP(J233&amp;K233,Code!$I$2:$M$51,5,0)</f>
        <v>2.2200000000000002</v>
      </c>
      <c r="R233" s="262">
        <f t="shared" si="47"/>
        <v>799.19999999999879</v>
      </c>
      <c r="S233" s="333">
        <f t="shared" si="43"/>
        <v>0</v>
      </c>
      <c r="T233" s="264">
        <f>IFERROR(R233*'Unit Rates'!$D$17/100,"")</f>
        <v>239.75999999999965</v>
      </c>
      <c r="U233" s="260">
        <f t="shared" si="44"/>
        <v>0</v>
      </c>
      <c r="V233" s="284"/>
      <c r="W233" s="280" t="s">
        <v>385</v>
      </c>
      <c r="X233" s="281" t="s">
        <v>371</v>
      </c>
      <c r="Y233" s="281"/>
      <c r="Z233" s="280"/>
      <c r="AA233" s="281"/>
      <c r="AB233" s="281"/>
      <c r="AC233" s="282"/>
      <c r="AD233" s="281"/>
      <c r="AE233" s="281"/>
      <c r="AF233" s="281"/>
      <c r="AG233" s="280"/>
      <c r="AH233" s="282"/>
      <c r="AI233" s="280"/>
      <c r="AJ233" s="282"/>
      <c r="AK233" s="124"/>
      <c r="AL233" s="125"/>
      <c r="AM233" s="126"/>
      <c r="AN233" s="127"/>
      <c r="AO233" s="127"/>
      <c r="AP233" s="127"/>
      <c r="AQ233" s="115" t="str">
        <f t="shared" si="40"/>
        <v/>
      </c>
      <c r="AR233" s="115">
        <f t="shared" si="46"/>
        <v>114</v>
      </c>
      <c r="AS233" s="115" t="str">
        <f t="shared" si="45"/>
        <v/>
      </c>
      <c r="AT233" s="116" t="str">
        <f ca="1">IF(AS233="","",MIN(OFFSET(C233,0,0):OFFSET(C233,AS233-1,0)))</f>
        <v/>
      </c>
      <c r="AU233" s="116" t="str">
        <f ca="1">IF(AS233="","",MIN(OFFSET(D233,0,0):OFFSET(D233,AS233-1,0)))</f>
        <v/>
      </c>
      <c r="AV233" s="116" t="str">
        <f ca="1">IF(AS233="","",MAX(OFFSET(C233,0,0):OFFSET(C233,AS233-1,0)))</f>
        <v/>
      </c>
      <c r="AW233" s="116" t="str">
        <f ca="1">IF(AS233="","",MAX(OFFSET(D233,0,0):OFFSET(D233,AS233-1,0)))</f>
        <v/>
      </c>
      <c r="AX233" s="116">
        <f t="shared" ca="1" si="41"/>
        <v>0</v>
      </c>
      <c r="AY233" s="117">
        <f t="shared" ca="1" si="42"/>
        <v>0</v>
      </c>
      <c r="AZ233" s="233" t="str">
        <f>IFERROR(IF(#REF!="",R233*'Unit Rates'!$D$17/100,#REF!),"")</f>
        <v/>
      </c>
    </row>
    <row r="234" spans="1:52" ht="15.6" x14ac:dyDescent="0.3">
      <c r="A234" s="327"/>
      <c r="B234" s="329"/>
      <c r="C234" s="328">
        <v>123.9</v>
      </c>
      <c r="D234" s="330">
        <v>125.95</v>
      </c>
      <c r="E234" s="110">
        <f t="shared" si="38"/>
        <v>2049.9999999999973</v>
      </c>
      <c r="F234" s="121"/>
      <c r="G234" s="121"/>
      <c r="H234" s="122">
        <f t="shared" si="39"/>
        <v>0</v>
      </c>
      <c r="I234" s="123" t="s">
        <v>459</v>
      </c>
      <c r="J234" s="111" t="s">
        <v>92</v>
      </c>
      <c r="K234" s="112" t="s">
        <v>103</v>
      </c>
      <c r="L234" s="113" t="str">
        <f>VLOOKUP('Damage Pickup'!$J234&amp;'Damage Pickup'!$K234,Code!$I$2:$M$51,4,0)</f>
        <v>Drain Silt/Debris Removal - Minor</v>
      </c>
      <c r="M234" s="331" t="s">
        <v>750</v>
      </c>
      <c r="N234" s="332" t="s">
        <v>926</v>
      </c>
      <c r="O234" s="286" t="s">
        <v>938</v>
      </c>
      <c r="P234" s="109"/>
      <c r="Q234" s="114">
        <f>VLOOKUP(J234&amp;K234,Code!$I$2:$M$51,5,0)</f>
        <v>2.2200000000000002</v>
      </c>
      <c r="R234" s="262">
        <f t="shared" si="47"/>
        <v>4550.9999999999945</v>
      </c>
      <c r="S234" s="333">
        <f t="shared" si="43"/>
        <v>0</v>
      </c>
      <c r="T234" s="264">
        <f>IFERROR(R234*'Unit Rates'!$D$17/100,"")</f>
        <v>1365.2999999999984</v>
      </c>
      <c r="U234" s="260">
        <f t="shared" si="44"/>
        <v>0</v>
      </c>
      <c r="V234" s="284"/>
      <c r="W234" s="280" t="s">
        <v>385</v>
      </c>
      <c r="X234" s="281" t="s">
        <v>371</v>
      </c>
      <c r="Y234" s="281"/>
      <c r="Z234" s="280"/>
      <c r="AA234" s="281"/>
      <c r="AB234" s="281"/>
      <c r="AC234" s="282"/>
      <c r="AD234" s="281"/>
      <c r="AE234" s="281"/>
      <c r="AF234" s="281"/>
      <c r="AG234" s="280"/>
      <c r="AH234" s="282"/>
      <c r="AI234" s="280"/>
      <c r="AJ234" s="282"/>
      <c r="AK234" s="124"/>
      <c r="AL234" s="125"/>
      <c r="AM234" s="126"/>
      <c r="AN234" s="127"/>
      <c r="AO234" s="127"/>
      <c r="AP234" s="127"/>
      <c r="AQ234" s="115" t="str">
        <f t="shared" si="40"/>
        <v/>
      </c>
      <c r="AR234" s="115">
        <f t="shared" si="46"/>
        <v>114</v>
      </c>
      <c r="AS234" s="115" t="str">
        <f t="shared" si="45"/>
        <v/>
      </c>
      <c r="AT234" s="116" t="str">
        <f ca="1">IF(AS234="","",MIN(OFFSET(C234,0,0):OFFSET(C234,AS234-1,0)))</f>
        <v/>
      </c>
      <c r="AU234" s="116" t="str">
        <f ca="1">IF(AS234="","",MIN(OFFSET(D234,0,0):OFFSET(D234,AS234-1,0)))</f>
        <v/>
      </c>
      <c r="AV234" s="116" t="str">
        <f ca="1">IF(AS234="","",MAX(OFFSET(C234,0,0):OFFSET(C234,AS234-1,0)))</f>
        <v/>
      </c>
      <c r="AW234" s="116" t="str">
        <f ca="1">IF(AS234="","",MAX(OFFSET(D234,0,0):OFFSET(D234,AS234-1,0)))</f>
        <v/>
      </c>
      <c r="AX234" s="116">
        <f t="shared" ca="1" si="41"/>
        <v>0</v>
      </c>
      <c r="AY234" s="117">
        <f t="shared" ca="1" si="42"/>
        <v>0</v>
      </c>
      <c r="AZ234" s="233" t="str">
        <f>IFERROR(IF(#REF!="",R234*'Unit Rates'!$D$17/100,#REF!),"")</f>
        <v/>
      </c>
    </row>
    <row r="235" spans="1:52" ht="15.6" x14ac:dyDescent="0.3">
      <c r="A235" s="327"/>
      <c r="B235" s="329"/>
      <c r="C235" s="328">
        <v>125.95</v>
      </c>
      <c r="D235" s="330">
        <v>126.41</v>
      </c>
      <c r="E235" s="110">
        <f t="shared" si="38"/>
        <v>459.99999999999375</v>
      </c>
      <c r="F235" s="121"/>
      <c r="G235" s="121"/>
      <c r="H235" s="122">
        <f t="shared" si="39"/>
        <v>0</v>
      </c>
      <c r="I235" s="123" t="s">
        <v>58</v>
      </c>
      <c r="J235" s="111" t="s">
        <v>92</v>
      </c>
      <c r="K235" s="112" t="s">
        <v>103</v>
      </c>
      <c r="L235" s="113" t="str">
        <f>VLOOKUP('Damage Pickup'!$J235&amp;'Damage Pickup'!$K235,Code!$I$2:$M$51,4,0)</f>
        <v>Drain Silt/Debris Removal - Minor</v>
      </c>
      <c r="M235" s="331" t="s">
        <v>751</v>
      </c>
      <c r="N235" s="332">
        <v>262</v>
      </c>
      <c r="O235" s="286" t="s">
        <v>938</v>
      </c>
      <c r="P235" s="109"/>
      <c r="Q235" s="114">
        <f>VLOOKUP(J235&amp;K235,Code!$I$2:$M$51,5,0)</f>
        <v>2.2200000000000002</v>
      </c>
      <c r="R235" s="262">
        <f t="shared" si="47"/>
        <v>1021.1999999999862</v>
      </c>
      <c r="S235" s="333">
        <f t="shared" si="43"/>
        <v>0</v>
      </c>
      <c r="T235" s="264">
        <f>IFERROR(R235*'Unit Rates'!$D$17/100,"")</f>
        <v>306.35999999999586</v>
      </c>
      <c r="U235" s="260">
        <f t="shared" si="44"/>
        <v>0</v>
      </c>
      <c r="V235" s="284"/>
      <c r="W235" s="280" t="s">
        <v>385</v>
      </c>
      <c r="X235" s="281" t="s">
        <v>371</v>
      </c>
      <c r="Y235" s="281"/>
      <c r="Z235" s="280"/>
      <c r="AA235" s="281"/>
      <c r="AB235" s="281"/>
      <c r="AC235" s="282"/>
      <c r="AD235" s="281"/>
      <c r="AE235" s="281"/>
      <c r="AF235" s="281"/>
      <c r="AG235" s="280"/>
      <c r="AH235" s="282"/>
      <c r="AI235" s="280"/>
      <c r="AJ235" s="282"/>
      <c r="AK235" s="124"/>
      <c r="AL235" s="125"/>
      <c r="AM235" s="126"/>
      <c r="AN235" s="127"/>
      <c r="AO235" s="127"/>
      <c r="AP235" s="127"/>
      <c r="AQ235" s="115" t="str">
        <f t="shared" si="40"/>
        <v/>
      </c>
      <c r="AR235" s="115">
        <f t="shared" si="46"/>
        <v>114</v>
      </c>
      <c r="AS235" s="115" t="str">
        <f t="shared" si="45"/>
        <v/>
      </c>
      <c r="AT235" s="116" t="str">
        <f ca="1">IF(AS235="","",MIN(OFFSET(C235,0,0):OFFSET(C235,AS235-1,0)))</f>
        <v/>
      </c>
      <c r="AU235" s="116" t="str">
        <f ca="1">IF(AS235="","",MIN(OFFSET(D235,0,0):OFFSET(D235,AS235-1,0)))</f>
        <v/>
      </c>
      <c r="AV235" s="116" t="str">
        <f ca="1">IF(AS235="","",MAX(OFFSET(C235,0,0):OFFSET(C235,AS235-1,0)))</f>
        <v/>
      </c>
      <c r="AW235" s="116" t="str">
        <f ca="1">IF(AS235="","",MAX(OFFSET(D235,0,0):OFFSET(D235,AS235-1,0)))</f>
        <v/>
      </c>
      <c r="AX235" s="116">
        <f t="shared" ca="1" si="41"/>
        <v>0</v>
      </c>
      <c r="AY235" s="117">
        <f t="shared" ca="1" si="42"/>
        <v>0</v>
      </c>
      <c r="AZ235" s="233" t="str">
        <f>IFERROR(IF(#REF!="",R235*'Unit Rates'!$D$17/100,#REF!),"")</f>
        <v/>
      </c>
    </row>
    <row r="236" spans="1:52" ht="15.6" x14ac:dyDescent="0.3">
      <c r="A236" s="327"/>
      <c r="B236" s="329"/>
      <c r="C236" s="328">
        <v>126.41</v>
      </c>
      <c r="D236" s="330">
        <v>127.84</v>
      </c>
      <c r="E236" s="110">
        <f t="shared" si="38"/>
        <v>1430.0000000000068</v>
      </c>
      <c r="F236" s="121"/>
      <c r="G236" s="121"/>
      <c r="H236" s="122">
        <f t="shared" si="39"/>
        <v>0</v>
      </c>
      <c r="I236" s="123" t="s">
        <v>459</v>
      </c>
      <c r="J236" s="111" t="s">
        <v>92</v>
      </c>
      <c r="K236" s="112" t="s">
        <v>103</v>
      </c>
      <c r="L236" s="113" t="str">
        <f>VLOOKUP('Damage Pickup'!$J236&amp;'Damage Pickup'!$K236,Code!$I$2:$M$51,4,0)</f>
        <v>Drain Silt/Debris Removal - Minor</v>
      </c>
      <c r="M236" s="331" t="s">
        <v>755</v>
      </c>
      <c r="N236" s="332" t="s">
        <v>927</v>
      </c>
      <c r="O236" s="286" t="s">
        <v>938</v>
      </c>
      <c r="P236" s="109"/>
      <c r="Q236" s="114">
        <f>VLOOKUP(J236&amp;K236,Code!$I$2:$M$51,5,0)</f>
        <v>2.2200000000000002</v>
      </c>
      <c r="R236" s="262">
        <f t="shared" si="47"/>
        <v>3174.6000000000154</v>
      </c>
      <c r="S236" s="333">
        <f t="shared" si="43"/>
        <v>0</v>
      </c>
      <c r="T236" s="264">
        <f>IFERROR(R236*'Unit Rates'!$D$17/100,"")</f>
        <v>952.38000000000466</v>
      </c>
      <c r="U236" s="260">
        <f t="shared" si="44"/>
        <v>0</v>
      </c>
      <c r="V236" s="284"/>
      <c r="W236" s="280" t="s">
        <v>385</v>
      </c>
      <c r="X236" s="281" t="s">
        <v>371</v>
      </c>
      <c r="Y236" s="281"/>
      <c r="Z236" s="280"/>
      <c r="AA236" s="281"/>
      <c r="AB236" s="281"/>
      <c r="AC236" s="282"/>
      <c r="AD236" s="281"/>
      <c r="AE236" s="281"/>
      <c r="AF236" s="281"/>
      <c r="AG236" s="280"/>
      <c r="AH236" s="282"/>
      <c r="AI236" s="280"/>
      <c r="AJ236" s="282"/>
      <c r="AK236" s="124"/>
      <c r="AL236" s="125"/>
      <c r="AM236" s="126"/>
      <c r="AN236" s="127"/>
      <c r="AO236" s="127"/>
      <c r="AP236" s="127"/>
      <c r="AQ236" s="115" t="str">
        <f t="shared" si="40"/>
        <v/>
      </c>
      <c r="AR236" s="115">
        <f t="shared" si="46"/>
        <v>114</v>
      </c>
      <c r="AS236" s="115" t="str">
        <f t="shared" si="45"/>
        <v/>
      </c>
      <c r="AT236" s="116" t="str">
        <f ca="1">IF(AS236="","",MIN(OFFSET(C236,0,0):OFFSET(C236,AS236-1,0)))</f>
        <v/>
      </c>
      <c r="AU236" s="116" t="str">
        <f ca="1">IF(AS236="","",MIN(OFFSET(D236,0,0):OFFSET(D236,AS236-1,0)))</f>
        <v/>
      </c>
      <c r="AV236" s="116" t="str">
        <f ca="1">IF(AS236="","",MAX(OFFSET(C236,0,0):OFFSET(C236,AS236-1,0)))</f>
        <v/>
      </c>
      <c r="AW236" s="116" t="str">
        <f ca="1">IF(AS236="","",MAX(OFFSET(D236,0,0):OFFSET(D236,AS236-1,0)))</f>
        <v/>
      </c>
      <c r="AX236" s="116">
        <f t="shared" ca="1" si="41"/>
        <v>0</v>
      </c>
      <c r="AY236" s="117">
        <f t="shared" ca="1" si="42"/>
        <v>0</v>
      </c>
      <c r="AZ236" s="233" t="str">
        <f>IFERROR(IF(#REF!="",R236*'Unit Rates'!$D$17/100,#REF!),"")</f>
        <v/>
      </c>
    </row>
    <row r="237" spans="1:52" ht="15.6" x14ac:dyDescent="0.3">
      <c r="A237" s="327"/>
      <c r="B237" s="329"/>
      <c r="C237" s="328">
        <v>127.84</v>
      </c>
      <c r="D237" s="330">
        <v>128.09</v>
      </c>
      <c r="E237" s="110">
        <f t="shared" si="38"/>
        <v>250</v>
      </c>
      <c r="F237" s="121"/>
      <c r="G237" s="121"/>
      <c r="H237" s="122">
        <f t="shared" si="39"/>
        <v>0</v>
      </c>
      <c r="I237" s="123" t="s">
        <v>57</v>
      </c>
      <c r="J237" s="111" t="s">
        <v>93</v>
      </c>
      <c r="K237" s="112" t="s">
        <v>103</v>
      </c>
      <c r="L237" s="113" t="str">
        <f>VLOOKUP('Damage Pickup'!$J237&amp;'Damage Pickup'!$K237,Code!$I$2:$M$51,4,0)</f>
        <v>Drain Reshape</v>
      </c>
      <c r="M237" s="331" t="s">
        <v>752</v>
      </c>
      <c r="N237" s="332">
        <v>267</v>
      </c>
      <c r="O237" s="286" t="s">
        <v>938</v>
      </c>
      <c r="P237" s="109"/>
      <c r="Q237" s="114">
        <f>VLOOKUP(J237&amp;K237,Code!$I$2:$M$51,5,0)</f>
        <v>1.18875</v>
      </c>
      <c r="R237" s="262">
        <f t="shared" si="47"/>
        <v>297.1875</v>
      </c>
      <c r="S237" s="333">
        <f t="shared" si="43"/>
        <v>0</v>
      </c>
      <c r="T237" s="264">
        <f>IFERROR(R237*'Unit Rates'!$D$17/100,"")</f>
        <v>89.15625</v>
      </c>
      <c r="U237" s="260">
        <f t="shared" si="44"/>
        <v>0</v>
      </c>
      <c r="V237" s="284"/>
      <c r="W237" s="280" t="s">
        <v>385</v>
      </c>
      <c r="X237" s="281" t="s">
        <v>371</v>
      </c>
      <c r="Y237" s="281"/>
      <c r="Z237" s="280"/>
      <c r="AA237" s="281"/>
      <c r="AB237" s="281"/>
      <c r="AC237" s="282"/>
      <c r="AD237" s="281"/>
      <c r="AE237" s="281"/>
      <c r="AF237" s="281"/>
      <c r="AG237" s="280"/>
      <c r="AH237" s="282"/>
      <c r="AI237" s="280"/>
      <c r="AJ237" s="282"/>
      <c r="AK237" s="124"/>
      <c r="AL237" s="125"/>
      <c r="AM237" s="126"/>
      <c r="AN237" s="127"/>
      <c r="AO237" s="127"/>
      <c r="AP237" s="127"/>
      <c r="AQ237" s="115" t="str">
        <f t="shared" si="40"/>
        <v/>
      </c>
      <c r="AR237" s="115">
        <f t="shared" si="46"/>
        <v>114</v>
      </c>
      <c r="AS237" s="115" t="str">
        <f t="shared" si="45"/>
        <v/>
      </c>
      <c r="AT237" s="116" t="str">
        <f ca="1">IF(AS237="","",MIN(OFFSET(C237,0,0):OFFSET(C237,AS237-1,0)))</f>
        <v/>
      </c>
      <c r="AU237" s="116" t="str">
        <f ca="1">IF(AS237="","",MIN(OFFSET(D237,0,0):OFFSET(D237,AS237-1,0)))</f>
        <v/>
      </c>
      <c r="AV237" s="116" t="str">
        <f ca="1">IF(AS237="","",MAX(OFFSET(C237,0,0):OFFSET(C237,AS237-1,0)))</f>
        <v/>
      </c>
      <c r="AW237" s="116" t="str">
        <f ca="1">IF(AS237="","",MAX(OFFSET(D237,0,0):OFFSET(D237,AS237-1,0)))</f>
        <v/>
      </c>
      <c r="AX237" s="116">
        <f t="shared" ca="1" si="41"/>
        <v>0</v>
      </c>
      <c r="AY237" s="117">
        <f t="shared" ca="1" si="42"/>
        <v>0</v>
      </c>
      <c r="AZ237" s="233" t="str">
        <f>IFERROR(IF(#REF!="",R237*'Unit Rates'!$D$17/100,#REF!),"")</f>
        <v/>
      </c>
    </row>
    <row r="238" spans="1:52" ht="15.6" x14ac:dyDescent="0.3">
      <c r="A238" s="327"/>
      <c r="B238" s="329"/>
      <c r="C238" s="328">
        <v>128.09</v>
      </c>
      <c r="D238" s="330">
        <v>128.21</v>
      </c>
      <c r="E238" s="110">
        <f t="shared" si="38"/>
        <v>120.00000000000455</v>
      </c>
      <c r="F238" s="121"/>
      <c r="G238" s="121"/>
      <c r="H238" s="122">
        <f t="shared" si="39"/>
        <v>0</v>
      </c>
      <c r="I238" s="123" t="s">
        <v>459</v>
      </c>
      <c r="J238" s="111" t="s">
        <v>92</v>
      </c>
      <c r="K238" s="112" t="s">
        <v>103</v>
      </c>
      <c r="L238" s="113" t="str">
        <f>VLOOKUP('Damage Pickup'!$J238&amp;'Damage Pickup'!$K238,Code!$I$2:$M$51,4,0)</f>
        <v>Drain Silt/Debris Removal - Minor</v>
      </c>
      <c r="M238" s="331" t="s">
        <v>1077</v>
      </c>
      <c r="N238" s="332" t="s">
        <v>1065</v>
      </c>
      <c r="O238" s="286" t="s">
        <v>753</v>
      </c>
      <c r="P238" s="109"/>
      <c r="Q238" s="114">
        <f>VLOOKUP(J238&amp;K238,Code!$I$2:$M$51,5,0)</f>
        <v>2.2200000000000002</v>
      </c>
      <c r="R238" s="262">
        <f t="shared" si="47"/>
        <v>266.4000000000101</v>
      </c>
      <c r="S238" s="333">
        <f t="shared" si="43"/>
        <v>0</v>
      </c>
      <c r="T238" s="264">
        <f>IFERROR(R238*'Unit Rates'!$D$17/100,"")</f>
        <v>79.920000000003029</v>
      </c>
      <c r="U238" s="260">
        <f t="shared" si="44"/>
        <v>0</v>
      </c>
      <c r="V238" s="284"/>
      <c r="W238" s="280" t="s">
        <v>385</v>
      </c>
      <c r="X238" s="281" t="s">
        <v>371</v>
      </c>
      <c r="Y238" s="281"/>
      <c r="Z238" s="280"/>
      <c r="AA238" s="281"/>
      <c r="AB238" s="281"/>
      <c r="AC238" s="282"/>
      <c r="AD238" s="281"/>
      <c r="AE238" s="281"/>
      <c r="AF238" s="281"/>
      <c r="AG238" s="280"/>
      <c r="AH238" s="282"/>
      <c r="AI238" s="280"/>
      <c r="AJ238" s="282"/>
      <c r="AK238" s="124"/>
      <c r="AL238" s="125"/>
      <c r="AM238" s="126"/>
      <c r="AN238" s="127"/>
      <c r="AO238" s="127"/>
      <c r="AP238" s="127"/>
      <c r="AQ238" s="115" t="str">
        <f t="shared" si="40"/>
        <v/>
      </c>
      <c r="AR238" s="115">
        <f t="shared" si="46"/>
        <v>114</v>
      </c>
      <c r="AS238" s="115" t="str">
        <f t="shared" si="45"/>
        <v/>
      </c>
      <c r="AT238" s="116" t="str">
        <f ca="1">IF(AS238="","",MIN(OFFSET(C238,0,0):OFFSET(C238,AS238-1,0)))</f>
        <v/>
      </c>
      <c r="AU238" s="116" t="str">
        <f ca="1">IF(AS238="","",MIN(OFFSET(D238,0,0):OFFSET(D238,AS238-1,0)))</f>
        <v/>
      </c>
      <c r="AV238" s="116" t="str">
        <f ca="1">IF(AS238="","",MAX(OFFSET(C238,0,0):OFFSET(C238,AS238-1,0)))</f>
        <v/>
      </c>
      <c r="AW238" s="116" t="str">
        <f ca="1">IF(AS238="","",MAX(OFFSET(D238,0,0):OFFSET(D238,AS238-1,0)))</f>
        <v/>
      </c>
      <c r="AX238" s="116">
        <f t="shared" ca="1" si="41"/>
        <v>0</v>
      </c>
      <c r="AY238" s="117">
        <f t="shared" ca="1" si="42"/>
        <v>0</v>
      </c>
      <c r="AZ238" s="233" t="str">
        <f>IFERROR(IF(#REF!="",R238*'Unit Rates'!$D$17/100,#REF!),"")</f>
        <v/>
      </c>
    </row>
    <row r="239" spans="1:52" ht="15.6" x14ac:dyDescent="0.3">
      <c r="A239" s="327"/>
      <c r="B239" s="329"/>
      <c r="C239" s="328">
        <v>128.21</v>
      </c>
      <c r="D239" s="330">
        <v>128.34</v>
      </c>
      <c r="E239" s="110">
        <f t="shared" si="38"/>
        <v>129.99999999999545</v>
      </c>
      <c r="F239" s="121"/>
      <c r="G239" s="121"/>
      <c r="H239" s="122">
        <f t="shared" si="39"/>
        <v>0</v>
      </c>
      <c r="I239" s="123" t="s">
        <v>57</v>
      </c>
      <c r="J239" s="111" t="s">
        <v>92</v>
      </c>
      <c r="K239" s="112" t="s">
        <v>103</v>
      </c>
      <c r="L239" s="113" t="str">
        <f>VLOOKUP('Damage Pickup'!$J239&amp;'Damage Pickup'!$K239,Code!$I$2:$M$51,4,0)</f>
        <v>Drain Silt/Debris Removal - Minor</v>
      </c>
      <c r="M239" s="331" t="s">
        <v>754</v>
      </c>
      <c r="N239" s="332" t="s">
        <v>928</v>
      </c>
      <c r="O239" s="286" t="s">
        <v>938</v>
      </c>
      <c r="P239" s="109"/>
      <c r="Q239" s="114">
        <f>VLOOKUP(J239&amp;K239,Code!$I$2:$M$51,5,0)</f>
        <v>2.2200000000000002</v>
      </c>
      <c r="R239" s="262">
        <f t="shared" si="47"/>
        <v>288.5999999999899</v>
      </c>
      <c r="S239" s="333">
        <f t="shared" si="43"/>
        <v>0</v>
      </c>
      <c r="T239" s="264">
        <f>IFERROR(R239*'Unit Rates'!$D$17/100,"")</f>
        <v>86.579999999996986</v>
      </c>
      <c r="U239" s="260">
        <f t="shared" si="44"/>
        <v>0</v>
      </c>
      <c r="V239" s="284"/>
      <c r="W239" s="280" t="s">
        <v>385</v>
      </c>
      <c r="X239" s="281" t="s">
        <v>371</v>
      </c>
      <c r="Y239" s="281"/>
      <c r="Z239" s="280"/>
      <c r="AA239" s="281"/>
      <c r="AB239" s="281"/>
      <c r="AC239" s="282"/>
      <c r="AD239" s="281"/>
      <c r="AE239" s="281"/>
      <c r="AF239" s="281"/>
      <c r="AG239" s="280"/>
      <c r="AH239" s="282"/>
      <c r="AI239" s="280"/>
      <c r="AJ239" s="282"/>
      <c r="AK239" s="124"/>
      <c r="AL239" s="125"/>
      <c r="AM239" s="126"/>
      <c r="AN239" s="127"/>
      <c r="AO239" s="127"/>
      <c r="AP239" s="127"/>
      <c r="AQ239" s="115" t="str">
        <f t="shared" si="40"/>
        <v/>
      </c>
      <c r="AR239" s="115">
        <f t="shared" si="46"/>
        <v>114</v>
      </c>
      <c r="AS239" s="115" t="str">
        <f t="shared" si="45"/>
        <v/>
      </c>
      <c r="AT239" s="116" t="str">
        <f ca="1">IF(AS239="","",MIN(OFFSET(C239,0,0):OFFSET(C239,AS239-1,0)))</f>
        <v/>
      </c>
      <c r="AU239" s="116" t="str">
        <f ca="1">IF(AS239="","",MIN(OFFSET(D239,0,0):OFFSET(D239,AS239-1,0)))</f>
        <v/>
      </c>
      <c r="AV239" s="116" t="str">
        <f ca="1">IF(AS239="","",MAX(OFFSET(C239,0,0):OFFSET(C239,AS239-1,0)))</f>
        <v/>
      </c>
      <c r="AW239" s="116" t="str">
        <f ca="1">IF(AS239="","",MAX(OFFSET(D239,0,0):OFFSET(D239,AS239-1,0)))</f>
        <v/>
      </c>
      <c r="AX239" s="116">
        <f t="shared" ca="1" si="41"/>
        <v>0</v>
      </c>
      <c r="AY239" s="117">
        <f t="shared" ca="1" si="42"/>
        <v>0</v>
      </c>
      <c r="AZ239" s="233" t="str">
        <f>IFERROR(IF(#REF!="",R239*'Unit Rates'!$D$17/100,#REF!),"")</f>
        <v/>
      </c>
    </row>
    <row r="240" spans="1:52" ht="15.6" x14ac:dyDescent="0.3">
      <c r="A240" s="327"/>
      <c r="B240" s="329"/>
      <c r="C240" s="328">
        <v>128.34</v>
      </c>
      <c r="D240" s="330">
        <v>128.58000000000001</v>
      </c>
      <c r="E240" s="110">
        <f t="shared" si="38"/>
        <v>240.00000000000909</v>
      </c>
      <c r="F240" s="121"/>
      <c r="G240" s="121"/>
      <c r="H240" s="122">
        <f t="shared" si="39"/>
        <v>0</v>
      </c>
      <c r="I240" s="123" t="s">
        <v>58</v>
      </c>
      <c r="J240" s="111" t="s">
        <v>92</v>
      </c>
      <c r="K240" s="112" t="s">
        <v>103</v>
      </c>
      <c r="L240" s="113" t="str">
        <f>VLOOKUP('Damage Pickup'!$J240&amp;'Damage Pickup'!$K240,Code!$I$2:$M$51,4,0)</f>
        <v>Drain Silt/Debris Removal - Minor</v>
      </c>
      <c r="M240" s="331" t="s">
        <v>756</v>
      </c>
      <c r="N240" s="332">
        <v>270</v>
      </c>
      <c r="O240" s="286" t="s">
        <v>938</v>
      </c>
      <c r="P240" s="109"/>
      <c r="Q240" s="114">
        <f>VLOOKUP(J240&amp;K240,Code!$I$2:$M$51,5,0)</f>
        <v>2.2200000000000002</v>
      </c>
      <c r="R240" s="262">
        <f t="shared" si="47"/>
        <v>532.80000000002019</v>
      </c>
      <c r="S240" s="333">
        <f t="shared" si="43"/>
        <v>0</v>
      </c>
      <c r="T240" s="264">
        <f>IFERROR(R240*'Unit Rates'!$D$17/100,"")</f>
        <v>159.84000000000606</v>
      </c>
      <c r="U240" s="260">
        <f t="shared" si="44"/>
        <v>0</v>
      </c>
      <c r="V240" s="284"/>
      <c r="W240" s="280" t="s">
        <v>385</v>
      </c>
      <c r="X240" s="281" t="s">
        <v>371</v>
      </c>
      <c r="Y240" s="281"/>
      <c r="Z240" s="280"/>
      <c r="AA240" s="281"/>
      <c r="AB240" s="281"/>
      <c r="AC240" s="282"/>
      <c r="AD240" s="281"/>
      <c r="AE240" s="281"/>
      <c r="AF240" s="281"/>
      <c r="AG240" s="280"/>
      <c r="AH240" s="282"/>
      <c r="AI240" s="280"/>
      <c r="AJ240" s="282"/>
      <c r="AK240" s="124"/>
      <c r="AL240" s="125"/>
      <c r="AM240" s="126"/>
      <c r="AN240" s="127"/>
      <c r="AO240" s="127"/>
      <c r="AP240" s="127"/>
      <c r="AQ240" s="115" t="str">
        <f t="shared" si="40"/>
        <v/>
      </c>
      <c r="AR240" s="115">
        <f t="shared" si="46"/>
        <v>114</v>
      </c>
      <c r="AS240" s="115" t="str">
        <f t="shared" si="45"/>
        <v/>
      </c>
      <c r="AT240" s="116" t="str">
        <f ca="1">IF(AS240="","",MIN(OFFSET(C240,0,0):OFFSET(C240,AS240-1,0)))</f>
        <v/>
      </c>
      <c r="AU240" s="116" t="str">
        <f ca="1">IF(AS240="","",MIN(OFFSET(D240,0,0):OFFSET(D240,AS240-1,0)))</f>
        <v/>
      </c>
      <c r="AV240" s="116" t="str">
        <f ca="1">IF(AS240="","",MAX(OFFSET(C240,0,0):OFFSET(C240,AS240-1,0)))</f>
        <v/>
      </c>
      <c r="AW240" s="116" t="str">
        <f ca="1">IF(AS240="","",MAX(OFFSET(D240,0,0):OFFSET(D240,AS240-1,0)))</f>
        <v/>
      </c>
      <c r="AX240" s="116">
        <f t="shared" ca="1" si="41"/>
        <v>0</v>
      </c>
      <c r="AY240" s="117">
        <f t="shared" ca="1" si="42"/>
        <v>0</v>
      </c>
      <c r="AZ240" s="233" t="str">
        <f>IFERROR(IF(#REF!="",R240*'Unit Rates'!$D$17/100,#REF!),"")</f>
        <v/>
      </c>
    </row>
    <row r="241" spans="1:52" ht="15.6" x14ac:dyDescent="0.3">
      <c r="A241" s="327"/>
      <c r="B241" s="329"/>
      <c r="C241" s="328">
        <v>128.58000000000001</v>
      </c>
      <c r="D241" s="330">
        <v>129.49</v>
      </c>
      <c r="E241" s="110">
        <f t="shared" si="38"/>
        <v>909.99999999999659</v>
      </c>
      <c r="F241" s="121"/>
      <c r="G241" s="121"/>
      <c r="H241" s="122">
        <f t="shared" si="39"/>
        <v>0</v>
      </c>
      <c r="I241" s="123" t="s">
        <v>459</v>
      </c>
      <c r="J241" s="111" t="s">
        <v>92</v>
      </c>
      <c r="K241" s="112" t="s">
        <v>103</v>
      </c>
      <c r="L241" s="113" t="str">
        <f>VLOOKUP('Damage Pickup'!$J241&amp;'Damage Pickup'!$K241,Code!$I$2:$M$51,4,0)</f>
        <v>Drain Silt/Debris Removal - Minor</v>
      </c>
      <c r="M241" s="331" t="s">
        <v>757</v>
      </c>
      <c r="N241" s="332" t="s">
        <v>929</v>
      </c>
      <c r="O241" s="286" t="s">
        <v>938</v>
      </c>
      <c r="P241" s="109"/>
      <c r="Q241" s="114">
        <f>VLOOKUP(J241&amp;K241,Code!$I$2:$M$51,5,0)</f>
        <v>2.2200000000000002</v>
      </c>
      <c r="R241" s="262">
        <f t="shared" si="47"/>
        <v>2020.1999999999925</v>
      </c>
      <c r="S241" s="333">
        <f t="shared" si="43"/>
        <v>0</v>
      </c>
      <c r="T241" s="264">
        <f>IFERROR(R241*'Unit Rates'!$D$17/100,"")</f>
        <v>606.05999999999779</v>
      </c>
      <c r="U241" s="260">
        <f t="shared" si="44"/>
        <v>0</v>
      </c>
      <c r="V241" s="284"/>
      <c r="W241" s="280" t="s">
        <v>385</v>
      </c>
      <c r="X241" s="281" t="s">
        <v>371</v>
      </c>
      <c r="Y241" s="281"/>
      <c r="Z241" s="280"/>
      <c r="AA241" s="281"/>
      <c r="AB241" s="281"/>
      <c r="AC241" s="282"/>
      <c r="AD241" s="281"/>
      <c r="AE241" s="281"/>
      <c r="AF241" s="281"/>
      <c r="AG241" s="280"/>
      <c r="AH241" s="282"/>
      <c r="AI241" s="280"/>
      <c r="AJ241" s="282"/>
      <c r="AK241" s="124"/>
      <c r="AL241" s="125"/>
      <c r="AM241" s="126"/>
      <c r="AN241" s="127"/>
      <c r="AO241" s="127"/>
      <c r="AP241" s="127"/>
      <c r="AQ241" s="115" t="str">
        <f t="shared" si="40"/>
        <v/>
      </c>
      <c r="AR241" s="115">
        <f t="shared" si="46"/>
        <v>114</v>
      </c>
      <c r="AS241" s="115" t="str">
        <f t="shared" si="45"/>
        <v/>
      </c>
      <c r="AT241" s="116" t="str">
        <f ca="1">IF(AS241="","",MIN(OFFSET(C241,0,0):OFFSET(C241,AS241-1,0)))</f>
        <v/>
      </c>
      <c r="AU241" s="116" t="str">
        <f ca="1">IF(AS241="","",MIN(OFFSET(D241,0,0):OFFSET(D241,AS241-1,0)))</f>
        <v/>
      </c>
      <c r="AV241" s="116" t="str">
        <f ca="1">IF(AS241="","",MAX(OFFSET(C241,0,0):OFFSET(C241,AS241-1,0)))</f>
        <v/>
      </c>
      <c r="AW241" s="116" t="str">
        <f ca="1">IF(AS241="","",MAX(OFFSET(D241,0,0):OFFSET(D241,AS241-1,0)))</f>
        <v/>
      </c>
      <c r="AX241" s="116">
        <f t="shared" ca="1" si="41"/>
        <v>0</v>
      </c>
      <c r="AY241" s="117">
        <f t="shared" ca="1" si="42"/>
        <v>0</v>
      </c>
      <c r="AZ241" s="233" t="str">
        <f>IFERROR(IF(#REF!="",R241*'Unit Rates'!$D$17/100,#REF!),"")</f>
        <v/>
      </c>
    </row>
    <row r="242" spans="1:52" ht="15.6" x14ac:dyDescent="0.3">
      <c r="A242" s="327"/>
      <c r="B242" s="329"/>
      <c r="C242" s="328">
        <v>129.49</v>
      </c>
      <c r="D242" s="330">
        <v>129.55000000000001</v>
      </c>
      <c r="E242" s="110">
        <f t="shared" ref="E242:E305" si="48">IF(OR(ABS(D242-C242)*1000=0,D242=0),1,ABS(D242-C242)*1000)</f>
        <v>60.000000000002274</v>
      </c>
      <c r="F242" s="121"/>
      <c r="G242" s="121"/>
      <c r="H242" s="122">
        <f t="shared" ref="H242:H305" si="49">F242*E242</f>
        <v>0</v>
      </c>
      <c r="I242" s="123" t="s">
        <v>59</v>
      </c>
      <c r="J242" s="111" t="s">
        <v>409</v>
      </c>
      <c r="K242" s="112"/>
      <c r="L242" s="113" t="str">
        <f>VLOOKUP('Damage Pickup'!$J242&amp;'Damage Pickup'!$K242,Code!$I$2:$M$51,4,0)</f>
        <v>Medium Grade</v>
      </c>
      <c r="M242" s="331" t="s">
        <v>758</v>
      </c>
      <c r="N242" s="332">
        <v>273</v>
      </c>
      <c r="O242" s="286" t="s">
        <v>737</v>
      </c>
      <c r="P242" s="109"/>
      <c r="Q242" s="114">
        <f>VLOOKUP(J242&amp;K242,Code!$I$2:$M$51,5,0)</f>
        <v>3.828125</v>
      </c>
      <c r="R242" s="262">
        <f t="shared" si="47"/>
        <v>229.6875000000087</v>
      </c>
      <c r="S242" s="333">
        <f t="shared" si="43"/>
        <v>0</v>
      </c>
      <c r="T242" s="264">
        <f>IFERROR(R242*'Unit Rates'!$D$17/100,"")</f>
        <v>68.906250000002615</v>
      </c>
      <c r="U242" s="260">
        <f t="shared" si="44"/>
        <v>0</v>
      </c>
      <c r="V242" s="284"/>
      <c r="W242" s="280" t="s">
        <v>385</v>
      </c>
      <c r="X242" s="281" t="s">
        <v>371</v>
      </c>
      <c r="Y242" s="281"/>
      <c r="Z242" s="280"/>
      <c r="AA242" s="281"/>
      <c r="AB242" s="281"/>
      <c r="AC242" s="282"/>
      <c r="AD242" s="281"/>
      <c r="AE242" s="281"/>
      <c r="AF242" s="281"/>
      <c r="AG242" s="280"/>
      <c r="AH242" s="282"/>
      <c r="AI242" s="280"/>
      <c r="AJ242" s="282"/>
      <c r="AK242" s="124"/>
      <c r="AL242" s="125"/>
      <c r="AM242" s="126"/>
      <c r="AN242" s="127"/>
      <c r="AO242" s="127"/>
      <c r="AP242" s="127"/>
      <c r="AQ242" s="115" t="str">
        <f t="shared" ref="AQ242:AQ305" si="50">IF(A242="","",ROW()-ROW($AQ$2))</f>
        <v/>
      </c>
      <c r="AR242" s="115">
        <f t="shared" si="46"/>
        <v>114</v>
      </c>
      <c r="AS242" s="115" t="str">
        <f t="shared" si="45"/>
        <v/>
      </c>
      <c r="AT242" s="116" t="str">
        <f ca="1">IF(AS242="","",MIN(OFFSET(C242,0,0):OFFSET(C242,AS242-1,0)))</f>
        <v/>
      </c>
      <c r="AU242" s="116" t="str">
        <f ca="1">IF(AS242="","",MIN(OFFSET(D242,0,0):OFFSET(D242,AS242-1,0)))</f>
        <v/>
      </c>
      <c r="AV242" s="116" t="str">
        <f ca="1">IF(AS242="","",MAX(OFFSET(C242,0,0):OFFSET(C242,AS242-1,0)))</f>
        <v/>
      </c>
      <c r="AW242" s="116" t="str">
        <f ca="1">IF(AS242="","",MAX(OFFSET(D242,0,0):OFFSET(D242,AS242-1,0)))</f>
        <v/>
      </c>
      <c r="AX242" s="116">
        <f t="shared" ref="AX242:AX305" ca="1" si="51">MIN(AT242:AW242)</f>
        <v>0</v>
      </c>
      <c r="AY242" s="117">
        <f t="shared" ref="AY242:AY305" ca="1" si="52">MAX(AT242:AW242)</f>
        <v>0</v>
      </c>
      <c r="AZ242" s="233" t="str">
        <f>IFERROR(IF(#REF!="",R242*'Unit Rates'!$D$17/100,#REF!),"")</f>
        <v/>
      </c>
    </row>
    <row r="243" spans="1:52" ht="15.6" x14ac:dyDescent="0.3">
      <c r="A243" s="327"/>
      <c r="B243" s="329"/>
      <c r="C243" s="328">
        <v>129.71</v>
      </c>
      <c r="D243" s="330">
        <v>130.16</v>
      </c>
      <c r="E243" s="110">
        <f t="shared" si="48"/>
        <v>449.99999999998863</v>
      </c>
      <c r="F243" s="121"/>
      <c r="G243" s="121"/>
      <c r="H243" s="122">
        <f t="shared" si="49"/>
        <v>0</v>
      </c>
      <c r="I243" s="123" t="s">
        <v>59</v>
      </c>
      <c r="J243" s="111" t="s">
        <v>95</v>
      </c>
      <c r="K243" s="112" t="s">
        <v>103</v>
      </c>
      <c r="L243" s="113" t="str">
        <f>VLOOKUP('Damage Pickup'!$J243&amp;'Damage Pickup'!$K243,Code!$I$2:$M$51,4,0)</f>
        <v>Heavy Grade</v>
      </c>
      <c r="M243" s="331" t="s">
        <v>759</v>
      </c>
      <c r="N243" s="332">
        <v>274</v>
      </c>
      <c r="O243" s="286" t="s">
        <v>737</v>
      </c>
      <c r="P243" s="109"/>
      <c r="Q243" s="114">
        <f>VLOOKUP(J243&amp;K243,Code!$I$2:$M$51,5,0)</f>
        <v>19.755208333333329</v>
      </c>
      <c r="R243" s="262">
        <f t="shared" si="47"/>
        <v>8889.8437499997726</v>
      </c>
      <c r="S243" s="333">
        <f t="shared" si="43"/>
        <v>0</v>
      </c>
      <c r="T243" s="264">
        <f>IFERROR(R243*'Unit Rates'!$D$17/100,"")</f>
        <v>2666.9531249999318</v>
      </c>
      <c r="U243" s="260">
        <f t="shared" si="44"/>
        <v>0</v>
      </c>
      <c r="V243" s="284"/>
      <c r="W243" s="280" t="s">
        <v>385</v>
      </c>
      <c r="X243" s="281" t="s">
        <v>371</v>
      </c>
      <c r="Y243" s="281"/>
      <c r="Z243" s="280"/>
      <c r="AA243" s="281"/>
      <c r="AB243" s="281"/>
      <c r="AC243" s="282"/>
      <c r="AD243" s="281"/>
      <c r="AE243" s="281"/>
      <c r="AF243" s="281"/>
      <c r="AG243" s="280"/>
      <c r="AH243" s="282"/>
      <c r="AI243" s="280"/>
      <c r="AJ243" s="282"/>
      <c r="AK243" s="124"/>
      <c r="AL243" s="125"/>
      <c r="AM243" s="126"/>
      <c r="AN243" s="127"/>
      <c r="AO243" s="127"/>
      <c r="AP243" s="127"/>
      <c r="AQ243" s="115" t="str">
        <f t="shared" si="50"/>
        <v/>
      </c>
      <c r="AR243" s="115">
        <f t="shared" si="46"/>
        <v>114</v>
      </c>
      <c r="AS243" s="115" t="str">
        <f t="shared" si="45"/>
        <v/>
      </c>
      <c r="AT243" s="116" t="str">
        <f ca="1">IF(AS243="","",MIN(OFFSET(C243,0,0):OFFSET(C243,AS243-1,0)))</f>
        <v/>
      </c>
      <c r="AU243" s="116" t="str">
        <f ca="1">IF(AS243="","",MIN(OFFSET(D243,0,0):OFFSET(D243,AS243-1,0)))</f>
        <v/>
      </c>
      <c r="AV243" s="116" t="str">
        <f ca="1">IF(AS243="","",MAX(OFFSET(C243,0,0):OFFSET(C243,AS243-1,0)))</f>
        <v/>
      </c>
      <c r="AW243" s="116" t="str">
        <f ca="1">IF(AS243="","",MAX(OFFSET(D243,0,0):OFFSET(D243,AS243-1,0)))</f>
        <v/>
      </c>
      <c r="AX243" s="116">
        <f t="shared" ca="1" si="51"/>
        <v>0</v>
      </c>
      <c r="AY243" s="117">
        <f t="shared" ca="1" si="52"/>
        <v>0</v>
      </c>
      <c r="AZ243" s="233" t="str">
        <f>IFERROR(IF(#REF!="",R243*'Unit Rates'!$D$17/100,#REF!),"")</f>
        <v/>
      </c>
    </row>
    <row r="244" spans="1:52" ht="15.6" x14ac:dyDescent="0.3">
      <c r="A244" s="327"/>
      <c r="B244" s="329"/>
      <c r="C244" s="328">
        <v>130.16</v>
      </c>
      <c r="D244" s="330">
        <v>130.47</v>
      </c>
      <c r="E244" s="110">
        <f t="shared" si="48"/>
        <v>310.00000000000227</v>
      </c>
      <c r="F244" s="121"/>
      <c r="G244" s="121"/>
      <c r="H244" s="122">
        <f t="shared" si="49"/>
        <v>0</v>
      </c>
      <c r="I244" s="123" t="s">
        <v>58</v>
      </c>
      <c r="J244" s="111" t="s">
        <v>95</v>
      </c>
      <c r="K244" s="112" t="s">
        <v>103</v>
      </c>
      <c r="L244" s="113" t="str">
        <f>VLOOKUP('Damage Pickup'!$J244&amp;'Damage Pickup'!$K244,Code!$I$2:$M$51,4,0)</f>
        <v>Heavy Grade</v>
      </c>
      <c r="M244" s="331" t="s">
        <v>760</v>
      </c>
      <c r="N244" s="332" t="s">
        <v>930</v>
      </c>
      <c r="O244" s="286" t="s">
        <v>761</v>
      </c>
      <c r="P244" s="109"/>
      <c r="Q244" s="114">
        <f>VLOOKUP(J244&amp;K244,Code!$I$2:$M$51,5,0)</f>
        <v>19.755208333333329</v>
      </c>
      <c r="R244" s="262">
        <f t="shared" si="47"/>
        <v>6124.1145833333767</v>
      </c>
      <c r="S244" s="333">
        <f t="shared" si="43"/>
        <v>0</v>
      </c>
      <c r="T244" s="264">
        <f>IFERROR(R244*'Unit Rates'!$D$17/100,"")</f>
        <v>1837.2343750000132</v>
      </c>
      <c r="U244" s="260">
        <f t="shared" si="44"/>
        <v>0</v>
      </c>
      <c r="V244" s="284"/>
      <c r="W244" s="280" t="s">
        <v>385</v>
      </c>
      <c r="X244" s="281" t="s">
        <v>371</v>
      </c>
      <c r="Y244" s="281"/>
      <c r="Z244" s="280"/>
      <c r="AA244" s="281"/>
      <c r="AB244" s="281"/>
      <c r="AC244" s="282"/>
      <c r="AD244" s="281"/>
      <c r="AE244" s="281"/>
      <c r="AF244" s="281"/>
      <c r="AG244" s="280"/>
      <c r="AH244" s="282"/>
      <c r="AI244" s="280"/>
      <c r="AJ244" s="282"/>
      <c r="AK244" s="124"/>
      <c r="AL244" s="125"/>
      <c r="AM244" s="126"/>
      <c r="AN244" s="127"/>
      <c r="AO244" s="127"/>
      <c r="AP244" s="127"/>
      <c r="AQ244" s="115" t="str">
        <f t="shared" si="50"/>
        <v/>
      </c>
      <c r="AR244" s="115">
        <f t="shared" si="46"/>
        <v>114</v>
      </c>
      <c r="AS244" s="115" t="str">
        <f t="shared" si="45"/>
        <v/>
      </c>
      <c r="AT244" s="116" t="str">
        <f ca="1">IF(AS244="","",MIN(OFFSET(C244,0,0):OFFSET(C244,AS244-1,0)))</f>
        <v/>
      </c>
      <c r="AU244" s="116" t="str">
        <f ca="1">IF(AS244="","",MIN(OFFSET(D244,0,0):OFFSET(D244,AS244-1,0)))</f>
        <v/>
      </c>
      <c r="AV244" s="116" t="str">
        <f ca="1">IF(AS244="","",MAX(OFFSET(C244,0,0):OFFSET(C244,AS244-1,0)))</f>
        <v/>
      </c>
      <c r="AW244" s="116" t="str">
        <f ca="1">IF(AS244="","",MAX(OFFSET(D244,0,0):OFFSET(D244,AS244-1,0)))</f>
        <v/>
      </c>
      <c r="AX244" s="116">
        <f t="shared" ca="1" si="51"/>
        <v>0</v>
      </c>
      <c r="AY244" s="117">
        <f t="shared" ca="1" si="52"/>
        <v>0</v>
      </c>
      <c r="AZ244" s="233" t="str">
        <f>IFERROR(IF(#REF!="",R244*'Unit Rates'!$D$17/100,#REF!),"")</f>
        <v/>
      </c>
    </row>
    <row r="245" spans="1:52" ht="15.6" x14ac:dyDescent="0.3">
      <c r="A245" s="327"/>
      <c r="B245" s="329"/>
      <c r="C245" s="328">
        <v>130.47</v>
      </c>
      <c r="D245" s="330">
        <v>130.63</v>
      </c>
      <c r="E245" s="110">
        <f t="shared" si="48"/>
        <v>159.99999999999659</v>
      </c>
      <c r="F245" s="121"/>
      <c r="G245" s="121"/>
      <c r="H245" s="122">
        <f t="shared" si="49"/>
        <v>0</v>
      </c>
      <c r="I245" s="123" t="s">
        <v>59</v>
      </c>
      <c r="J245" s="111" t="s">
        <v>409</v>
      </c>
      <c r="K245" s="112"/>
      <c r="L245" s="113" t="str">
        <f>VLOOKUP('Damage Pickup'!$J245&amp;'Damage Pickup'!$K245,Code!$I$2:$M$51,4,0)</f>
        <v>Medium Grade</v>
      </c>
      <c r="M245" s="331" t="s">
        <v>762</v>
      </c>
      <c r="N245" s="332">
        <v>278</v>
      </c>
      <c r="O245" s="286" t="s">
        <v>593</v>
      </c>
      <c r="P245" s="109"/>
      <c r="Q245" s="114">
        <f>VLOOKUP(J245&amp;K245,Code!$I$2:$M$51,5,0)</f>
        <v>3.828125</v>
      </c>
      <c r="R245" s="262">
        <f t="shared" si="47"/>
        <v>612.49999999998693</v>
      </c>
      <c r="S245" s="333">
        <f t="shared" si="43"/>
        <v>0</v>
      </c>
      <c r="T245" s="264">
        <f>IFERROR(R245*'Unit Rates'!$D$17/100,"")</f>
        <v>183.74999999999608</v>
      </c>
      <c r="U245" s="260">
        <f t="shared" si="44"/>
        <v>0</v>
      </c>
      <c r="V245" s="284"/>
      <c r="W245" s="280" t="s">
        <v>385</v>
      </c>
      <c r="X245" s="281" t="s">
        <v>371</v>
      </c>
      <c r="Y245" s="281"/>
      <c r="Z245" s="280"/>
      <c r="AA245" s="281"/>
      <c r="AB245" s="281"/>
      <c r="AC245" s="282"/>
      <c r="AD245" s="281"/>
      <c r="AE245" s="281"/>
      <c r="AF245" s="281"/>
      <c r="AG245" s="280"/>
      <c r="AH245" s="282"/>
      <c r="AI245" s="280"/>
      <c r="AJ245" s="282"/>
      <c r="AK245" s="124"/>
      <c r="AL245" s="125"/>
      <c r="AM245" s="126"/>
      <c r="AN245" s="127"/>
      <c r="AO245" s="127"/>
      <c r="AP245" s="127"/>
      <c r="AQ245" s="115" t="str">
        <f t="shared" si="50"/>
        <v/>
      </c>
      <c r="AR245" s="115">
        <f t="shared" si="46"/>
        <v>114</v>
      </c>
      <c r="AS245" s="115" t="str">
        <f t="shared" si="45"/>
        <v/>
      </c>
      <c r="AT245" s="116" t="str">
        <f ca="1">IF(AS245="","",MIN(OFFSET(C245,0,0):OFFSET(C245,AS245-1,0)))</f>
        <v/>
      </c>
      <c r="AU245" s="116" t="str">
        <f ca="1">IF(AS245="","",MIN(OFFSET(D245,0,0):OFFSET(D245,AS245-1,0)))</f>
        <v/>
      </c>
      <c r="AV245" s="116" t="str">
        <f ca="1">IF(AS245="","",MAX(OFFSET(C245,0,0):OFFSET(C245,AS245-1,0)))</f>
        <v/>
      </c>
      <c r="AW245" s="116" t="str">
        <f ca="1">IF(AS245="","",MAX(OFFSET(D245,0,0):OFFSET(D245,AS245-1,0)))</f>
        <v/>
      </c>
      <c r="AX245" s="116">
        <f t="shared" ca="1" si="51"/>
        <v>0</v>
      </c>
      <c r="AY245" s="117">
        <f t="shared" ca="1" si="52"/>
        <v>0</v>
      </c>
      <c r="AZ245" s="233" t="str">
        <f>IFERROR(IF(#REF!="",R245*'Unit Rates'!$D$17/100,#REF!),"")</f>
        <v/>
      </c>
    </row>
    <row r="246" spans="1:52" ht="15.6" x14ac:dyDescent="0.3">
      <c r="A246" s="327"/>
      <c r="B246" s="329"/>
      <c r="C246" s="328">
        <v>130.83000000000001</v>
      </c>
      <c r="D246" s="330">
        <v>131.18</v>
      </c>
      <c r="E246" s="110">
        <f t="shared" si="48"/>
        <v>349.99999999999432</v>
      </c>
      <c r="F246" s="121"/>
      <c r="G246" s="121"/>
      <c r="H246" s="122">
        <f t="shared" si="49"/>
        <v>0</v>
      </c>
      <c r="I246" s="123" t="s">
        <v>59</v>
      </c>
      <c r="J246" s="111" t="s">
        <v>92</v>
      </c>
      <c r="K246" s="112" t="s">
        <v>103</v>
      </c>
      <c r="L246" s="113" t="str">
        <f>VLOOKUP('Damage Pickup'!$J246&amp;'Damage Pickup'!$K246,Code!$I$2:$M$51,4,0)</f>
        <v>Drain Silt/Debris Removal - Minor</v>
      </c>
      <c r="M246" s="331" t="s">
        <v>763</v>
      </c>
      <c r="N246" s="332" t="s">
        <v>931</v>
      </c>
      <c r="O246" s="286" t="s">
        <v>979</v>
      </c>
      <c r="P246" s="109"/>
      <c r="Q246" s="114">
        <f>VLOOKUP(J246&amp;K246,Code!$I$2:$M$51,5,0)</f>
        <v>2.2200000000000002</v>
      </c>
      <c r="R246" s="262">
        <f t="shared" si="47"/>
        <v>776.99999999998749</v>
      </c>
      <c r="S246" s="333">
        <f t="shared" si="43"/>
        <v>0</v>
      </c>
      <c r="T246" s="264">
        <f>IFERROR(R246*'Unit Rates'!$D$17/100,"")</f>
        <v>233.09999999999624</v>
      </c>
      <c r="U246" s="260">
        <f t="shared" si="44"/>
        <v>0</v>
      </c>
      <c r="V246" s="284"/>
      <c r="W246" s="280" t="s">
        <v>385</v>
      </c>
      <c r="X246" s="281" t="s">
        <v>371</v>
      </c>
      <c r="Y246" s="281"/>
      <c r="Z246" s="280"/>
      <c r="AA246" s="281"/>
      <c r="AB246" s="281"/>
      <c r="AC246" s="282"/>
      <c r="AD246" s="281"/>
      <c r="AE246" s="281"/>
      <c r="AF246" s="281"/>
      <c r="AG246" s="280"/>
      <c r="AH246" s="282"/>
      <c r="AI246" s="280"/>
      <c r="AJ246" s="282"/>
      <c r="AK246" s="124"/>
      <c r="AL246" s="125"/>
      <c r="AM246" s="126"/>
      <c r="AN246" s="127"/>
      <c r="AO246" s="127"/>
      <c r="AP246" s="127"/>
      <c r="AQ246" s="115" t="str">
        <f t="shared" si="50"/>
        <v/>
      </c>
      <c r="AR246" s="115">
        <f t="shared" si="46"/>
        <v>114</v>
      </c>
      <c r="AS246" s="115" t="str">
        <f t="shared" si="45"/>
        <v/>
      </c>
      <c r="AT246" s="116" t="str">
        <f ca="1">IF(AS246="","",MIN(OFFSET(C246,0,0):OFFSET(C246,AS246-1,0)))</f>
        <v/>
      </c>
      <c r="AU246" s="116" t="str">
        <f ca="1">IF(AS246="","",MIN(OFFSET(D246,0,0):OFFSET(D246,AS246-1,0)))</f>
        <v/>
      </c>
      <c r="AV246" s="116" t="str">
        <f ca="1">IF(AS246="","",MAX(OFFSET(C246,0,0):OFFSET(C246,AS246-1,0)))</f>
        <v/>
      </c>
      <c r="AW246" s="116" t="str">
        <f ca="1">IF(AS246="","",MAX(OFFSET(D246,0,0):OFFSET(D246,AS246-1,0)))</f>
        <v/>
      </c>
      <c r="AX246" s="116">
        <f t="shared" ca="1" si="51"/>
        <v>0</v>
      </c>
      <c r="AY246" s="117">
        <f t="shared" ca="1" si="52"/>
        <v>0</v>
      </c>
      <c r="AZ246" s="233" t="str">
        <f>IFERROR(IF(#REF!="",R246*'Unit Rates'!$D$17/100,#REF!),"")</f>
        <v/>
      </c>
    </row>
    <row r="247" spans="1:52" ht="15.6" x14ac:dyDescent="0.3">
      <c r="A247" s="327"/>
      <c r="B247" s="329"/>
      <c r="C247" s="328">
        <v>131.30000000000001</v>
      </c>
      <c r="D247" s="330">
        <v>131.41999999999999</v>
      </c>
      <c r="E247" s="110">
        <f t="shared" si="48"/>
        <v>119.99999999997613</v>
      </c>
      <c r="F247" s="121"/>
      <c r="G247" s="121"/>
      <c r="H247" s="122">
        <f t="shared" si="49"/>
        <v>0</v>
      </c>
      <c r="I247" s="123" t="s">
        <v>459</v>
      </c>
      <c r="J247" s="111" t="s">
        <v>92</v>
      </c>
      <c r="K247" s="112" t="s">
        <v>103</v>
      </c>
      <c r="L247" s="113" t="str">
        <f>VLOOKUP('Damage Pickup'!$J247&amp;'Damage Pickup'!$K247,Code!$I$2:$M$51,4,0)</f>
        <v>Drain Silt/Debris Removal - Minor</v>
      </c>
      <c r="M247" s="331" t="s">
        <v>764</v>
      </c>
      <c r="N247" s="332">
        <v>282</v>
      </c>
      <c r="O247" s="286" t="s">
        <v>938</v>
      </c>
      <c r="P247" s="109"/>
      <c r="Q247" s="114">
        <f>VLOOKUP(J247&amp;K247,Code!$I$2:$M$51,5,0)</f>
        <v>2.2200000000000002</v>
      </c>
      <c r="R247" s="262">
        <f t="shared" si="47"/>
        <v>266.399999999947</v>
      </c>
      <c r="S247" s="333">
        <f t="shared" si="43"/>
        <v>0</v>
      </c>
      <c r="T247" s="264">
        <f>IFERROR(R247*'Unit Rates'!$D$17/100,"")</f>
        <v>79.9199999999841</v>
      </c>
      <c r="U247" s="260">
        <f t="shared" si="44"/>
        <v>0</v>
      </c>
      <c r="V247" s="284"/>
      <c r="W247" s="280" t="s">
        <v>385</v>
      </c>
      <c r="X247" s="281" t="s">
        <v>371</v>
      </c>
      <c r="Y247" s="281"/>
      <c r="Z247" s="280"/>
      <c r="AA247" s="281"/>
      <c r="AB247" s="281"/>
      <c r="AC247" s="282"/>
      <c r="AD247" s="281"/>
      <c r="AE247" s="281"/>
      <c r="AF247" s="281"/>
      <c r="AG247" s="280"/>
      <c r="AH247" s="282"/>
      <c r="AI247" s="280"/>
      <c r="AJ247" s="282"/>
      <c r="AK247" s="124"/>
      <c r="AL247" s="125"/>
      <c r="AM247" s="126"/>
      <c r="AN247" s="127"/>
      <c r="AO247" s="127"/>
      <c r="AP247" s="127"/>
      <c r="AQ247" s="115" t="str">
        <f t="shared" si="50"/>
        <v/>
      </c>
      <c r="AR247" s="115">
        <f t="shared" si="46"/>
        <v>114</v>
      </c>
      <c r="AS247" s="115" t="str">
        <f t="shared" si="45"/>
        <v/>
      </c>
      <c r="AT247" s="116" t="str">
        <f ca="1">IF(AS247="","",MIN(OFFSET(C247,0,0):OFFSET(C247,AS247-1,0)))</f>
        <v/>
      </c>
      <c r="AU247" s="116" t="str">
        <f ca="1">IF(AS247="","",MIN(OFFSET(D247,0,0):OFFSET(D247,AS247-1,0)))</f>
        <v/>
      </c>
      <c r="AV247" s="116" t="str">
        <f ca="1">IF(AS247="","",MAX(OFFSET(C247,0,0):OFFSET(C247,AS247-1,0)))</f>
        <v/>
      </c>
      <c r="AW247" s="116" t="str">
        <f ca="1">IF(AS247="","",MAX(OFFSET(D247,0,0):OFFSET(D247,AS247-1,0)))</f>
        <v/>
      </c>
      <c r="AX247" s="116">
        <f t="shared" ca="1" si="51"/>
        <v>0</v>
      </c>
      <c r="AY247" s="117">
        <f t="shared" ca="1" si="52"/>
        <v>0</v>
      </c>
      <c r="AZ247" s="233" t="str">
        <f>IFERROR(IF(#REF!="",R247*'Unit Rates'!$D$17/100,#REF!),"")</f>
        <v/>
      </c>
    </row>
    <row r="248" spans="1:52" ht="15.6" x14ac:dyDescent="0.3">
      <c r="A248" s="327"/>
      <c r="B248" s="329"/>
      <c r="C248" s="328">
        <v>131.85</v>
      </c>
      <c r="D248" s="330">
        <v>131.94999999999999</v>
      </c>
      <c r="E248" s="110">
        <f t="shared" si="48"/>
        <v>99.999999999994316</v>
      </c>
      <c r="F248" s="121"/>
      <c r="G248" s="121"/>
      <c r="H248" s="122">
        <f t="shared" si="49"/>
        <v>0</v>
      </c>
      <c r="I248" s="123" t="s">
        <v>459</v>
      </c>
      <c r="J248" s="111" t="s">
        <v>92</v>
      </c>
      <c r="K248" s="112" t="s">
        <v>103</v>
      </c>
      <c r="L248" s="113" t="str">
        <f>VLOOKUP('Damage Pickup'!$J248&amp;'Damage Pickup'!$K248,Code!$I$2:$M$51,4,0)</f>
        <v>Drain Silt/Debris Removal - Minor</v>
      </c>
      <c r="M248" s="331" t="s">
        <v>765</v>
      </c>
      <c r="N248" s="332">
        <v>283</v>
      </c>
      <c r="O248" s="286" t="s">
        <v>938</v>
      </c>
      <c r="P248" s="109"/>
      <c r="Q248" s="114">
        <f>VLOOKUP(J248&amp;K248,Code!$I$2:$M$51,5,0)</f>
        <v>2.2200000000000002</v>
      </c>
      <c r="R248" s="262">
        <f t="shared" si="47"/>
        <v>221.99999999998741</v>
      </c>
      <c r="S248" s="333">
        <f t="shared" si="43"/>
        <v>0</v>
      </c>
      <c r="T248" s="264">
        <f>IFERROR(R248*'Unit Rates'!$D$17/100,"")</f>
        <v>66.599999999996228</v>
      </c>
      <c r="U248" s="260">
        <f t="shared" si="44"/>
        <v>0</v>
      </c>
      <c r="V248" s="284"/>
      <c r="W248" s="280" t="s">
        <v>385</v>
      </c>
      <c r="X248" s="281" t="s">
        <v>371</v>
      </c>
      <c r="Y248" s="281"/>
      <c r="Z248" s="280"/>
      <c r="AA248" s="281"/>
      <c r="AB248" s="281"/>
      <c r="AC248" s="282"/>
      <c r="AD248" s="281"/>
      <c r="AE248" s="281"/>
      <c r="AF248" s="281"/>
      <c r="AG248" s="280"/>
      <c r="AH248" s="282"/>
      <c r="AI248" s="280"/>
      <c r="AJ248" s="282"/>
      <c r="AK248" s="124"/>
      <c r="AL248" s="125"/>
      <c r="AM248" s="126"/>
      <c r="AN248" s="127"/>
      <c r="AO248" s="127"/>
      <c r="AP248" s="127"/>
      <c r="AQ248" s="115" t="str">
        <f t="shared" si="50"/>
        <v/>
      </c>
      <c r="AR248" s="115">
        <f t="shared" si="46"/>
        <v>114</v>
      </c>
      <c r="AS248" s="115" t="str">
        <f t="shared" si="45"/>
        <v/>
      </c>
      <c r="AT248" s="116" t="str">
        <f ca="1">IF(AS248="","",MIN(OFFSET(C248,0,0):OFFSET(C248,AS248-1,0)))</f>
        <v/>
      </c>
      <c r="AU248" s="116" t="str">
        <f ca="1">IF(AS248="","",MIN(OFFSET(D248,0,0):OFFSET(D248,AS248-1,0)))</f>
        <v/>
      </c>
      <c r="AV248" s="116" t="str">
        <f ca="1">IF(AS248="","",MAX(OFFSET(C248,0,0):OFFSET(C248,AS248-1,0)))</f>
        <v/>
      </c>
      <c r="AW248" s="116" t="str">
        <f ca="1">IF(AS248="","",MAX(OFFSET(D248,0,0):OFFSET(D248,AS248-1,0)))</f>
        <v/>
      </c>
      <c r="AX248" s="116">
        <f t="shared" ca="1" si="51"/>
        <v>0</v>
      </c>
      <c r="AY248" s="117">
        <f t="shared" ca="1" si="52"/>
        <v>0</v>
      </c>
      <c r="AZ248" s="233" t="str">
        <f>IFERROR(IF(#REF!="",R248*'Unit Rates'!$D$17/100,#REF!),"")</f>
        <v/>
      </c>
    </row>
    <row r="249" spans="1:52" ht="15.6" x14ac:dyDescent="0.3">
      <c r="A249" s="327"/>
      <c r="B249" s="329"/>
      <c r="C249" s="328">
        <v>131.94999999999999</v>
      </c>
      <c r="D249" s="330">
        <v>132.01</v>
      </c>
      <c r="E249" s="110">
        <f t="shared" si="48"/>
        <v>60.000000000002274</v>
      </c>
      <c r="F249" s="121"/>
      <c r="G249" s="121"/>
      <c r="H249" s="122">
        <f t="shared" si="49"/>
        <v>0</v>
      </c>
      <c r="I249" s="123" t="s">
        <v>57</v>
      </c>
      <c r="J249" s="111" t="s">
        <v>93</v>
      </c>
      <c r="K249" s="112" t="s">
        <v>103</v>
      </c>
      <c r="L249" s="113" t="str">
        <f>VLOOKUP('Damage Pickup'!$J249&amp;'Damage Pickup'!$K249,Code!$I$2:$M$51,4,0)</f>
        <v>Drain Reshape</v>
      </c>
      <c r="M249" s="331" t="s">
        <v>767</v>
      </c>
      <c r="N249" s="332">
        <v>284</v>
      </c>
      <c r="O249" s="286" t="s">
        <v>938</v>
      </c>
      <c r="P249" s="109"/>
      <c r="Q249" s="114">
        <f>VLOOKUP(J249&amp;K249,Code!$I$2:$M$51,5,0)</f>
        <v>1.18875</v>
      </c>
      <c r="R249" s="262">
        <f t="shared" si="47"/>
        <v>71.325000000002703</v>
      </c>
      <c r="S249" s="333">
        <f t="shared" ref="S249:S312" si="53">SUMIF($AR:$AR,AQ249,$R:$R)</f>
        <v>0</v>
      </c>
      <c r="T249" s="264">
        <f>IFERROR(R249*'Unit Rates'!$D$17/100,"")</f>
        <v>21.397500000000811</v>
      </c>
      <c r="U249" s="260">
        <f t="shared" ref="U249:U312" si="54">SUMIF($AR:$AR,AQ249,$T:$T)</f>
        <v>0</v>
      </c>
      <c r="V249" s="284"/>
      <c r="W249" s="280" t="s">
        <v>385</v>
      </c>
      <c r="X249" s="281" t="s">
        <v>371</v>
      </c>
      <c r="Y249" s="281"/>
      <c r="Z249" s="280"/>
      <c r="AA249" s="281"/>
      <c r="AB249" s="281"/>
      <c r="AC249" s="282"/>
      <c r="AD249" s="281"/>
      <c r="AE249" s="281"/>
      <c r="AF249" s="281"/>
      <c r="AG249" s="280"/>
      <c r="AH249" s="282"/>
      <c r="AI249" s="280"/>
      <c r="AJ249" s="282"/>
      <c r="AK249" s="124"/>
      <c r="AL249" s="125"/>
      <c r="AM249" s="126"/>
      <c r="AN249" s="127"/>
      <c r="AO249" s="127"/>
      <c r="AP249" s="127"/>
      <c r="AQ249" s="115" t="str">
        <f t="shared" si="50"/>
        <v/>
      </c>
      <c r="AR249" s="115">
        <f t="shared" si="46"/>
        <v>114</v>
      </c>
      <c r="AS249" s="115" t="str">
        <f t="shared" ref="AS249:AS312" si="55">IF(AQ249="","",COUNTIF($AR:$AR,AQ249))</f>
        <v/>
      </c>
      <c r="AT249" s="116" t="str">
        <f ca="1">IF(AS249="","",MIN(OFFSET(C249,0,0):OFFSET(C249,AS249-1,0)))</f>
        <v/>
      </c>
      <c r="AU249" s="116" t="str">
        <f ca="1">IF(AS249="","",MIN(OFFSET(D249,0,0):OFFSET(D249,AS249-1,0)))</f>
        <v/>
      </c>
      <c r="AV249" s="116" t="str">
        <f ca="1">IF(AS249="","",MAX(OFFSET(C249,0,0):OFFSET(C249,AS249-1,0)))</f>
        <v/>
      </c>
      <c r="AW249" s="116" t="str">
        <f ca="1">IF(AS249="","",MAX(OFFSET(D249,0,0):OFFSET(D249,AS249-1,0)))</f>
        <v/>
      </c>
      <c r="AX249" s="116">
        <f t="shared" ca="1" si="51"/>
        <v>0</v>
      </c>
      <c r="AY249" s="117">
        <f t="shared" ca="1" si="52"/>
        <v>0</v>
      </c>
      <c r="AZ249" s="233" t="str">
        <f>IFERROR(IF(#REF!="",R249*'Unit Rates'!$D$17/100,#REF!),"")</f>
        <v/>
      </c>
    </row>
    <row r="250" spans="1:52" ht="15.6" x14ac:dyDescent="0.3">
      <c r="A250" s="327"/>
      <c r="B250" s="329"/>
      <c r="C250" s="328">
        <v>132.01</v>
      </c>
      <c r="D250" s="330">
        <v>132.55000000000001</v>
      </c>
      <c r="E250" s="110">
        <f t="shared" si="48"/>
        <v>540.00000000002046</v>
      </c>
      <c r="F250" s="121"/>
      <c r="G250" s="121"/>
      <c r="H250" s="122">
        <f t="shared" si="49"/>
        <v>0</v>
      </c>
      <c r="I250" s="123" t="s">
        <v>59</v>
      </c>
      <c r="J250" s="111" t="s">
        <v>409</v>
      </c>
      <c r="K250" s="112"/>
      <c r="L250" s="113" t="str">
        <f>VLOOKUP('Damage Pickup'!$J250&amp;'Damage Pickup'!$K250,Code!$I$2:$M$51,4,0)</f>
        <v>Medium Grade</v>
      </c>
      <c r="M250" s="331" t="s">
        <v>766</v>
      </c>
      <c r="N250" s="332">
        <v>285</v>
      </c>
      <c r="O250" s="286" t="s">
        <v>993</v>
      </c>
      <c r="P250" s="109"/>
      <c r="Q250" s="114">
        <f>VLOOKUP(J250&amp;K250,Code!$I$2:$M$51,5,0)</f>
        <v>3.828125</v>
      </c>
      <c r="R250" s="262">
        <f t="shared" si="47"/>
        <v>2067.1875000000782</v>
      </c>
      <c r="S250" s="333">
        <f t="shared" si="53"/>
        <v>0</v>
      </c>
      <c r="T250" s="264">
        <f>IFERROR(R250*'Unit Rates'!$D$17/100,"")</f>
        <v>620.15625000002342</v>
      </c>
      <c r="U250" s="260">
        <f t="shared" si="54"/>
        <v>0</v>
      </c>
      <c r="V250" s="284"/>
      <c r="W250" s="280" t="s">
        <v>385</v>
      </c>
      <c r="X250" s="281" t="s">
        <v>371</v>
      </c>
      <c r="Y250" s="281"/>
      <c r="Z250" s="280"/>
      <c r="AA250" s="281"/>
      <c r="AB250" s="281"/>
      <c r="AC250" s="282"/>
      <c r="AD250" s="281"/>
      <c r="AE250" s="281"/>
      <c r="AF250" s="281"/>
      <c r="AG250" s="280"/>
      <c r="AH250" s="282"/>
      <c r="AI250" s="280"/>
      <c r="AJ250" s="282"/>
      <c r="AK250" s="124"/>
      <c r="AL250" s="125"/>
      <c r="AM250" s="126"/>
      <c r="AN250" s="127"/>
      <c r="AO250" s="127"/>
      <c r="AP250" s="127"/>
      <c r="AQ250" s="115" t="str">
        <f t="shared" si="50"/>
        <v/>
      </c>
      <c r="AR250" s="115">
        <f t="shared" ref="AR250:AR313" si="56">IF(C250="",0,IF(AQ250="",AR249,AQ250))</f>
        <v>114</v>
      </c>
      <c r="AS250" s="115" t="str">
        <f t="shared" si="55"/>
        <v/>
      </c>
      <c r="AT250" s="116" t="str">
        <f ca="1">IF(AS250="","",MIN(OFFSET(C250,0,0):OFFSET(C250,AS250-1,0)))</f>
        <v/>
      </c>
      <c r="AU250" s="116" t="str">
        <f ca="1">IF(AS250="","",MIN(OFFSET(D250,0,0):OFFSET(D250,AS250-1,0)))</f>
        <v/>
      </c>
      <c r="AV250" s="116" t="str">
        <f ca="1">IF(AS250="","",MAX(OFFSET(C250,0,0):OFFSET(C250,AS250-1,0)))</f>
        <v/>
      </c>
      <c r="AW250" s="116" t="str">
        <f ca="1">IF(AS250="","",MAX(OFFSET(D250,0,0):OFFSET(D250,AS250-1,0)))</f>
        <v/>
      </c>
      <c r="AX250" s="116">
        <f t="shared" ca="1" si="51"/>
        <v>0</v>
      </c>
      <c r="AY250" s="117">
        <f t="shared" ca="1" si="52"/>
        <v>0</v>
      </c>
      <c r="AZ250" s="233" t="str">
        <f>IFERROR(IF(#REF!="",R250*'Unit Rates'!$D$17/100,#REF!),"")</f>
        <v/>
      </c>
    </row>
    <row r="251" spans="1:52" ht="15.6" x14ac:dyDescent="0.3">
      <c r="A251" s="327"/>
      <c r="B251" s="329"/>
      <c r="C251" s="328">
        <v>132.55000000000001</v>
      </c>
      <c r="D251" s="330">
        <v>132.66</v>
      </c>
      <c r="E251" s="110">
        <f t="shared" si="48"/>
        <v>109.99999999998522</v>
      </c>
      <c r="F251" s="121"/>
      <c r="G251" s="121"/>
      <c r="H251" s="122">
        <f t="shared" si="49"/>
        <v>0</v>
      </c>
      <c r="I251" s="123" t="s">
        <v>459</v>
      </c>
      <c r="J251" s="111" t="s">
        <v>93</v>
      </c>
      <c r="K251" s="112" t="s">
        <v>103</v>
      </c>
      <c r="L251" s="113" t="str">
        <f>VLOOKUP('Damage Pickup'!$J251&amp;'Damage Pickup'!$K251,Code!$I$2:$M$51,4,0)</f>
        <v>Drain Reshape</v>
      </c>
      <c r="M251" s="331" t="s">
        <v>768</v>
      </c>
      <c r="N251" s="332">
        <v>286</v>
      </c>
      <c r="O251" s="286" t="s">
        <v>769</v>
      </c>
      <c r="P251" s="109"/>
      <c r="Q251" s="114">
        <f>VLOOKUP(J251&amp;K251,Code!$I$2:$M$51,5,0)</f>
        <v>1.18875</v>
      </c>
      <c r="R251" s="262">
        <f t="shared" si="47"/>
        <v>130.76249999998242</v>
      </c>
      <c r="S251" s="333">
        <f t="shared" si="53"/>
        <v>0</v>
      </c>
      <c r="T251" s="264">
        <f>IFERROR(R251*'Unit Rates'!$D$17/100,"")</f>
        <v>39.228749999994726</v>
      </c>
      <c r="U251" s="260">
        <f t="shared" si="54"/>
        <v>0</v>
      </c>
      <c r="V251" s="284"/>
      <c r="W251" s="280" t="s">
        <v>385</v>
      </c>
      <c r="X251" s="281" t="s">
        <v>371</v>
      </c>
      <c r="Y251" s="281"/>
      <c r="Z251" s="280"/>
      <c r="AA251" s="281"/>
      <c r="AB251" s="281"/>
      <c r="AC251" s="282"/>
      <c r="AD251" s="281"/>
      <c r="AE251" s="281"/>
      <c r="AF251" s="281"/>
      <c r="AG251" s="280"/>
      <c r="AH251" s="282"/>
      <c r="AI251" s="280"/>
      <c r="AJ251" s="282"/>
      <c r="AK251" s="124"/>
      <c r="AL251" s="125"/>
      <c r="AM251" s="126"/>
      <c r="AN251" s="127"/>
      <c r="AO251" s="127"/>
      <c r="AP251" s="127"/>
      <c r="AQ251" s="115" t="str">
        <f t="shared" si="50"/>
        <v/>
      </c>
      <c r="AR251" s="115">
        <f t="shared" si="56"/>
        <v>114</v>
      </c>
      <c r="AS251" s="115" t="str">
        <f t="shared" si="55"/>
        <v/>
      </c>
      <c r="AT251" s="116" t="str">
        <f ca="1">IF(AS251="","",MIN(OFFSET(C251,0,0):OFFSET(C251,AS251-1,0)))</f>
        <v/>
      </c>
      <c r="AU251" s="116" t="str">
        <f ca="1">IF(AS251="","",MIN(OFFSET(D251,0,0):OFFSET(D251,AS251-1,0)))</f>
        <v/>
      </c>
      <c r="AV251" s="116" t="str">
        <f ca="1">IF(AS251="","",MAX(OFFSET(C251,0,0):OFFSET(C251,AS251-1,0)))</f>
        <v/>
      </c>
      <c r="AW251" s="116" t="str">
        <f ca="1">IF(AS251="","",MAX(OFFSET(D251,0,0):OFFSET(D251,AS251-1,0)))</f>
        <v/>
      </c>
      <c r="AX251" s="116">
        <f t="shared" ca="1" si="51"/>
        <v>0</v>
      </c>
      <c r="AY251" s="117">
        <f t="shared" ca="1" si="52"/>
        <v>0</v>
      </c>
      <c r="AZ251" s="233" t="str">
        <f>IFERROR(IF(#REF!="",R251*'Unit Rates'!$D$17/100,#REF!),"")</f>
        <v/>
      </c>
    </row>
    <row r="252" spans="1:52" ht="15.6" x14ac:dyDescent="0.3">
      <c r="A252" s="327"/>
      <c r="B252" s="329"/>
      <c r="C252" s="328">
        <v>132.66</v>
      </c>
      <c r="D252" s="330">
        <v>132.83000000000001</v>
      </c>
      <c r="E252" s="110">
        <f t="shared" si="48"/>
        <v>170.00000000001592</v>
      </c>
      <c r="F252" s="121"/>
      <c r="G252" s="121"/>
      <c r="H252" s="122">
        <f t="shared" si="49"/>
        <v>0</v>
      </c>
      <c r="I252" s="123" t="s">
        <v>59</v>
      </c>
      <c r="J252" s="111" t="s">
        <v>409</v>
      </c>
      <c r="K252" s="112"/>
      <c r="L252" s="113" t="str">
        <f>VLOOKUP('Damage Pickup'!$J252&amp;'Damage Pickup'!$K252,Code!$I$2:$M$51,4,0)</f>
        <v>Medium Grade</v>
      </c>
      <c r="M252" s="331" t="s">
        <v>770</v>
      </c>
      <c r="N252" s="332">
        <v>287</v>
      </c>
      <c r="O252" s="286" t="s">
        <v>772</v>
      </c>
      <c r="P252" s="109"/>
      <c r="Q252" s="114">
        <f>VLOOKUP(J252&amp;K252,Code!$I$2:$M$51,5,0)</f>
        <v>3.828125</v>
      </c>
      <c r="R252" s="262">
        <f t="shared" si="47"/>
        <v>650.78125000006094</v>
      </c>
      <c r="S252" s="333">
        <f t="shared" si="53"/>
        <v>0</v>
      </c>
      <c r="T252" s="264">
        <f>IFERROR(R252*'Unit Rates'!$D$17/100,"")</f>
        <v>195.23437500001828</v>
      </c>
      <c r="U252" s="260">
        <f t="shared" si="54"/>
        <v>0</v>
      </c>
      <c r="V252" s="284"/>
      <c r="W252" s="280" t="s">
        <v>385</v>
      </c>
      <c r="X252" s="281" t="s">
        <v>371</v>
      </c>
      <c r="Y252" s="281"/>
      <c r="Z252" s="280"/>
      <c r="AA252" s="281"/>
      <c r="AB252" s="281"/>
      <c r="AC252" s="282"/>
      <c r="AD252" s="281"/>
      <c r="AE252" s="281"/>
      <c r="AF252" s="281"/>
      <c r="AG252" s="280"/>
      <c r="AH252" s="282"/>
      <c r="AI252" s="280"/>
      <c r="AJ252" s="282"/>
      <c r="AK252" s="124"/>
      <c r="AL252" s="125"/>
      <c r="AM252" s="126"/>
      <c r="AN252" s="127"/>
      <c r="AO252" s="127"/>
      <c r="AP252" s="127"/>
      <c r="AQ252" s="115" t="str">
        <f t="shared" si="50"/>
        <v/>
      </c>
      <c r="AR252" s="115">
        <f t="shared" si="56"/>
        <v>114</v>
      </c>
      <c r="AS252" s="115" t="str">
        <f t="shared" si="55"/>
        <v/>
      </c>
      <c r="AT252" s="116" t="str">
        <f ca="1">IF(AS252="","",MIN(OFFSET(C252,0,0):OFFSET(C252,AS252-1,0)))</f>
        <v/>
      </c>
      <c r="AU252" s="116" t="str">
        <f ca="1">IF(AS252="","",MIN(OFFSET(D252,0,0):OFFSET(D252,AS252-1,0)))</f>
        <v/>
      </c>
      <c r="AV252" s="116" t="str">
        <f ca="1">IF(AS252="","",MAX(OFFSET(C252,0,0):OFFSET(C252,AS252-1,0)))</f>
        <v/>
      </c>
      <c r="AW252" s="116" t="str">
        <f ca="1">IF(AS252="","",MAX(OFFSET(D252,0,0):OFFSET(D252,AS252-1,0)))</f>
        <v/>
      </c>
      <c r="AX252" s="116">
        <f t="shared" ca="1" si="51"/>
        <v>0</v>
      </c>
      <c r="AY252" s="117">
        <f t="shared" ca="1" si="52"/>
        <v>0</v>
      </c>
      <c r="AZ252" s="233" t="str">
        <f>IFERROR(IF(#REF!="",R252*'Unit Rates'!$D$17/100,#REF!),"")</f>
        <v/>
      </c>
    </row>
    <row r="253" spans="1:52" ht="15.6" x14ac:dyDescent="0.3">
      <c r="A253" s="327"/>
      <c r="B253" s="329"/>
      <c r="C253" s="328">
        <v>132.94</v>
      </c>
      <c r="D253" s="330">
        <v>133.16</v>
      </c>
      <c r="E253" s="110">
        <f t="shared" si="48"/>
        <v>219.99999999999886</v>
      </c>
      <c r="F253" s="121"/>
      <c r="G253" s="121"/>
      <c r="H253" s="122">
        <f t="shared" si="49"/>
        <v>0</v>
      </c>
      <c r="I253" s="123" t="s">
        <v>459</v>
      </c>
      <c r="J253" s="111" t="s">
        <v>409</v>
      </c>
      <c r="K253" s="112"/>
      <c r="L253" s="113" t="str">
        <f>VLOOKUP('Damage Pickup'!$J253&amp;'Damage Pickup'!$K253,Code!$I$2:$M$51,4,0)</f>
        <v>Medium Grade</v>
      </c>
      <c r="M253" s="331" t="s">
        <v>771</v>
      </c>
      <c r="N253" s="336" t="s">
        <v>932</v>
      </c>
      <c r="O253" s="286" t="s">
        <v>772</v>
      </c>
      <c r="P253" s="109"/>
      <c r="Q253" s="114">
        <f>VLOOKUP(J253&amp;K253,Code!$I$2:$M$51,5,0)</f>
        <v>3.828125</v>
      </c>
      <c r="R253" s="262">
        <f t="shared" si="47"/>
        <v>842.18749999999568</v>
      </c>
      <c r="S253" s="333">
        <f t="shared" si="53"/>
        <v>0</v>
      </c>
      <c r="T253" s="264">
        <f>IFERROR(R253*'Unit Rates'!$D$17/100,"")</f>
        <v>252.65624999999869</v>
      </c>
      <c r="U253" s="260">
        <f t="shared" si="54"/>
        <v>0</v>
      </c>
      <c r="V253" s="284"/>
      <c r="W253" s="280" t="s">
        <v>385</v>
      </c>
      <c r="X253" s="281" t="s">
        <v>371</v>
      </c>
      <c r="Y253" s="281"/>
      <c r="Z253" s="280"/>
      <c r="AA253" s="281"/>
      <c r="AB253" s="281"/>
      <c r="AC253" s="282"/>
      <c r="AD253" s="281"/>
      <c r="AE253" s="281"/>
      <c r="AF253" s="281"/>
      <c r="AG253" s="280"/>
      <c r="AH253" s="282"/>
      <c r="AI253" s="280"/>
      <c r="AJ253" s="282"/>
      <c r="AK253" s="124"/>
      <c r="AL253" s="125"/>
      <c r="AM253" s="126"/>
      <c r="AN253" s="127"/>
      <c r="AO253" s="127"/>
      <c r="AP253" s="127"/>
      <c r="AQ253" s="115" t="str">
        <f t="shared" si="50"/>
        <v/>
      </c>
      <c r="AR253" s="115">
        <f t="shared" si="56"/>
        <v>114</v>
      </c>
      <c r="AS253" s="115" t="str">
        <f t="shared" si="55"/>
        <v/>
      </c>
      <c r="AT253" s="116" t="str">
        <f ca="1">IF(AS253="","",MIN(OFFSET(C253,0,0):OFFSET(C253,AS253-1,0)))</f>
        <v/>
      </c>
      <c r="AU253" s="116" t="str">
        <f ca="1">IF(AS253="","",MIN(OFFSET(D253,0,0):OFFSET(D253,AS253-1,0)))</f>
        <v/>
      </c>
      <c r="AV253" s="116" t="str">
        <f ca="1">IF(AS253="","",MAX(OFFSET(C253,0,0):OFFSET(C253,AS253-1,0)))</f>
        <v/>
      </c>
      <c r="AW253" s="116" t="str">
        <f ca="1">IF(AS253="","",MAX(OFFSET(D253,0,0):OFFSET(D253,AS253-1,0)))</f>
        <v/>
      </c>
      <c r="AX253" s="116">
        <f t="shared" ca="1" si="51"/>
        <v>0</v>
      </c>
      <c r="AY253" s="117">
        <f t="shared" ca="1" si="52"/>
        <v>0</v>
      </c>
      <c r="AZ253" s="233" t="str">
        <f>IFERROR(IF(#REF!="",R253*'Unit Rates'!$D$17/100,#REF!),"")</f>
        <v/>
      </c>
    </row>
    <row r="254" spans="1:52" ht="15.6" x14ac:dyDescent="0.3">
      <c r="A254" s="327"/>
      <c r="B254" s="329"/>
      <c r="C254" s="328">
        <v>133.16</v>
      </c>
      <c r="D254" s="330">
        <v>133.29</v>
      </c>
      <c r="E254" s="110">
        <f t="shared" si="48"/>
        <v>129.99999999999545</v>
      </c>
      <c r="F254" s="121"/>
      <c r="G254" s="121"/>
      <c r="H254" s="122">
        <f t="shared" si="49"/>
        <v>0</v>
      </c>
      <c r="I254" s="123" t="s">
        <v>459</v>
      </c>
      <c r="J254" s="111" t="s">
        <v>92</v>
      </c>
      <c r="K254" s="112" t="s">
        <v>103</v>
      </c>
      <c r="L254" s="113" t="str">
        <f>VLOOKUP('Damage Pickup'!$J254&amp;'Damage Pickup'!$K254,Code!$I$2:$M$51,4,0)</f>
        <v>Drain Silt/Debris Removal - Minor</v>
      </c>
      <c r="M254" s="331" t="s">
        <v>773</v>
      </c>
      <c r="N254" s="332">
        <v>291</v>
      </c>
      <c r="O254" s="286" t="s">
        <v>753</v>
      </c>
      <c r="P254" s="109"/>
      <c r="Q254" s="114">
        <f>VLOOKUP(J254&amp;K254,Code!$I$2:$M$51,5,0)</f>
        <v>2.2200000000000002</v>
      </c>
      <c r="R254" s="262">
        <f t="shared" si="47"/>
        <v>288.5999999999899</v>
      </c>
      <c r="S254" s="333">
        <f t="shared" si="53"/>
        <v>0</v>
      </c>
      <c r="T254" s="264">
        <f>IFERROR(R254*'Unit Rates'!$D$17/100,"")</f>
        <v>86.579999999996986</v>
      </c>
      <c r="U254" s="260">
        <f t="shared" si="54"/>
        <v>0</v>
      </c>
      <c r="V254" s="284"/>
      <c r="W254" s="280" t="s">
        <v>385</v>
      </c>
      <c r="X254" s="281" t="s">
        <v>371</v>
      </c>
      <c r="Y254" s="281"/>
      <c r="Z254" s="280"/>
      <c r="AA254" s="281"/>
      <c r="AB254" s="281"/>
      <c r="AC254" s="282"/>
      <c r="AD254" s="281"/>
      <c r="AE254" s="281"/>
      <c r="AF254" s="281"/>
      <c r="AG254" s="280"/>
      <c r="AH254" s="282"/>
      <c r="AI254" s="280"/>
      <c r="AJ254" s="282"/>
      <c r="AK254" s="124"/>
      <c r="AL254" s="125"/>
      <c r="AM254" s="126"/>
      <c r="AN254" s="127"/>
      <c r="AO254" s="127"/>
      <c r="AP254" s="127"/>
      <c r="AQ254" s="115" t="str">
        <f t="shared" si="50"/>
        <v/>
      </c>
      <c r="AR254" s="115">
        <f t="shared" si="56"/>
        <v>114</v>
      </c>
      <c r="AS254" s="115" t="str">
        <f t="shared" si="55"/>
        <v/>
      </c>
      <c r="AT254" s="116" t="str">
        <f ca="1">IF(AS254="","",MIN(OFFSET(C254,0,0):OFFSET(C254,AS254-1,0)))</f>
        <v/>
      </c>
      <c r="AU254" s="116" t="str">
        <f ca="1">IF(AS254="","",MIN(OFFSET(D254,0,0):OFFSET(D254,AS254-1,0)))</f>
        <v/>
      </c>
      <c r="AV254" s="116" t="str">
        <f ca="1">IF(AS254="","",MAX(OFFSET(C254,0,0):OFFSET(C254,AS254-1,0)))</f>
        <v/>
      </c>
      <c r="AW254" s="116" t="str">
        <f ca="1">IF(AS254="","",MAX(OFFSET(D254,0,0):OFFSET(D254,AS254-1,0)))</f>
        <v/>
      </c>
      <c r="AX254" s="116">
        <f t="shared" ca="1" si="51"/>
        <v>0</v>
      </c>
      <c r="AY254" s="117">
        <f t="shared" ca="1" si="52"/>
        <v>0</v>
      </c>
      <c r="AZ254" s="233" t="str">
        <f>IFERROR(IF(#REF!="",R254*'Unit Rates'!$D$17/100,#REF!),"")</f>
        <v/>
      </c>
    </row>
    <row r="255" spans="1:52" ht="15.6" x14ac:dyDescent="0.3">
      <c r="A255" s="327"/>
      <c r="B255" s="329"/>
      <c r="C255" s="328">
        <v>133.29</v>
      </c>
      <c r="D255" s="330">
        <v>133.46</v>
      </c>
      <c r="E255" s="110">
        <f t="shared" si="48"/>
        <v>170.00000000001592</v>
      </c>
      <c r="F255" s="121"/>
      <c r="G255" s="121"/>
      <c r="H255" s="122">
        <f t="shared" si="49"/>
        <v>0</v>
      </c>
      <c r="I255" s="123" t="s">
        <v>59</v>
      </c>
      <c r="J255" s="111" t="s">
        <v>409</v>
      </c>
      <c r="K255" s="112"/>
      <c r="L255" s="113" t="str">
        <f>VLOOKUP('Damage Pickup'!$J255&amp;'Damage Pickup'!$K255,Code!$I$2:$M$51,4,0)</f>
        <v>Medium Grade</v>
      </c>
      <c r="M255" s="331" t="s">
        <v>774</v>
      </c>
      <c r="N255" s="332">
        <v>292</v>
      </c>
      <c r="O255" s="286" t="s">
        <v>772</v>
      </c>
      <c r="P255" s="109"/>
      <c r="Q255" s="114">
        <f>VLOOKUP(J255&amp;K255,Code!$I$2:$M$51,5,0)</f>
        <v>3.828125</v>
      </c>
      <c r="R255" s="262">
        <f t="shared" si="47"/>
        <v>650.78125000006094</v>
      </c>
      <c r="S255" s="333">
        <f t="shared" si="53"/>
        <v>0</v>
      </c>
      <c r="T255" s="264">
        <f>IFERROR(R255*'Unit Rates'!$D$17/100,"")</f>
        <v>195.23437500001828</v>
      </c>
      <c r="U255" s="260">
        <f t="shared" si="54"/>
        <v>0</v>
      </c>
      <c r="V255" s="284"/>
      <c r="W255" s="280" t="s">
        <v>385</v>
      </c>
      <c r="X255" s="281" t="s">
        <v>371</v>
      </c>
      <c r="Y255" s="281"/>
      <c r="Z255" s="280"/>
      <c r="AA255" s="281"/>
      <c r="AB255" s="281"/>
      <c r="AC255" s="282"/>
      <c r="AD255" s="281"/>
      <c r="AE255" s="281"/>
      <c r="AF255" s="281"/>
      <c r="AG255" s="280"/>
      <c r="AH255" s="282"/>
      <c r="AI255" s="280"/>
      <c r="AJ255" s="282"/>
      <c r="AK255" s="124"/>
      <c r="AL255" s="125"/>
      <c r="AM255" s="126"/>
      <c r="AN255" s="127"/>
      <c r="AO255" s="127"/>
      <c r="AP255" s="127"/>
      <c r="AQ255" s="115" t="str">
        <f t="shared" si="50"/>
        <v/>
      </c>
      <c r="AR255" s="115">
        <f t="shared" si="56"/>
        <v>114</v>
      </c>
      <c r="AS255" s="115" t="str">
        <f t="shared" si="55"/>
        <v/>
      </c>
      <c r="AT255" s="116" t="str">
        <f ca="1">IF(AS255="","",MIN(OFFSET(C255,0,0):OFFSET(C255,AS255-1,0)))</f>
        <v/>
      </c>
      <c r="AU255" s="116" t="str">
        <f ca="1">IF(AS255="","",MIN(OFFSET(D255,0,0):OFFSET(D255,AS255-1,0)))</f>
        <v/>
      </c>
      <c r="AV255" s="116" t="str">
        <f ca="1">IF(AS255="","",MAX(OFFSET(C255,0,0):OFFSET(C255,AS255-1,0)))</f>
        <v/>
      </c>
      <c r="AW255" s="116" t="str">
        <f ca="1">IF(AS255="","",MAX(OFFSET(D255,0,0):OFFSET(D255,AS255-1,0)))</f>
        <v/>
      </c>
      <c r="AX255" s="116">
        <f t="shared" ca="1" si="51"/>
        <v>0</v>
      </c>
      <c r="AY255" s="117">
        <f t="shared" ca="1" si="52"/>
        <v>0</v>
      </c>
      <c r="AZ255" s="233" t="str">
        <f>IFERROR(IF(#REF!="",R255*'Unit Rates'!$D$17/100,#REF!),"")</f>
        <v/>
      </c>
    </row>
    <row r="256" spans="1:52" ht="15.6" x14ac:dyDescent="0.3">
      <c r="A256" s="327"/>
      <c r="B256" s="329"/>
      <c r="C256" s="328">
        <v>133.46</v>
      </c>
      <c r="D256" s="330">
        <v>133.83000000000001</v>
      </c>
      <c r="E256" s="110">
        <f t="shared" si="48"/>
        <v>370.00000000000455</v>
      </c>
      <c r="F256" s="121"/>
      <c r="G256" s="121"/>
      <c r="H256" s="122">
        <f t="shared" si="49"/>
        <v>0</v>
      </c>
      <c r="I256" s="123" t="s">
        <v>58</v>
      </c>
      <c r="J256" s="111" t="s">
        <v>93</v>
      </c>
      <c r="K256" s="112" t="s">
        <v>103</v>
      </c>
      <c r="L256" s="113" t="str">
        <f>VLOOKUP('Damage Pickup'!$J256&amp;'Damage Pickup'!$K256,Code!$I$2:$M$51,4,0)</f>
        <v>Drain Reshape</v>
      </c>
      <c r="M256" s="331" t="s">
        <v>775</v>
      </c>
      <c r="N256" s="336" t="s">
        <v>933</v>
      </c>
      <c r="O256" s="286" t="s">
        <v>777</v>
      </c>
      <c r="P256" s="109"/>
      <c r="Q256" s="114">
        <f>VLOOKUP(J256&amp;K256,Code!$I$2:$M$51,5,0)</f>
        <v>1.18875</v>
      </c>
      <c r="R256" s="262">
        <f t="shared" si="47"/>
        <v>439.83750000000538</v>
      </c>
      <c r="S256" s="333">
        <f t="shared" si="53"/>
        <v>0</v>
      </c>
      <c r="T256" s="264">
        <f>IFERROR(R256*'Unit Rates'!$D$17/100,"")</f>
        <v>131.95125000000161</v>
      </c>
      <c r="U256" s="260">
        <f t="shared" si="54"/>
        <v>0</v>
      </c>
      <c r="V256" s="284"/>
      <c r="W256" s="280" t="s">
        <v>385</v>
      </c>
      <c r="X256" s="281" t="s">
        <v>371</v>
      </c>
      <c r="Y256" s="281"/>
      <c r="Z256" s="280"/>
      <c r="AA256" s="281"/>
      <c r="AB256" s="281"/>
      <c r="AC256" s="282"/>
      <c r="AD256" s="281"/>
      <c r="AE256" s="281"/>
      <c r="AF256" s="281"/>
      <c r="AG256" s="280"/>
      <c r="AH256" s="282"/>
      <c r="AI256" s="280"/>
      <c r="AJ256" s="282"/>
      <c r="AK256" s="124"/>
      <c r="AL256" s="125"/>
      <c r="AM256" s="126"/>
      <c r="AN256" s="127"/>
      <c r="AO256" s="127"/>
      <c r="AP256" s="127"/>
      <c r="AQ256" s="115" t="str">
        <f t="shared" si="50"/>
        <v/>
      </c>
      <c r="AR256" s="115">
        <f t="shared" si="56"/>
        <v>114</v>
      </c>
      <c r="AS256" s="115" t="str">
        <f t="shared" si="55"/>
        <v/>
      </c>
      <c r="AT256" s="116" t="str">
        <f ca="1">IF(AS256="","",MIN(OFFSET(C256,0,0):OFFSET(C256,AS256-1,0)))</f>
        <v/>
      </c>
      <c r="AU256" s="116" t="str">
        <f ca="1">IF(AS256="","",MIN(OFFSET(D256,0,0):OFFSET(D256,AS256-1,0)))</f>
        <v/>
      </c>
      <c r="AV256" s="116" t="str">
        <f ca="1">IF(AS256="","",MAX(OFFSET(C256,0,0):OFFSET(C256,AS256-1,0)))</f>
        <v/>
      </c>
      <c r="AW256" s="116" t="str">
        <f ca="1">IF(AS256="","",MAX(OFFSET(D256,0,0):OFFSET(D256,AS256-1,0)))</f>
        <v/>
      </c>
      <c r="AX256" s="116">
        <f t="shared" ca="1" si="51"/>
        <v>0</v>
      </c>
      <c r="AY256" s="117">
        <f t="shared" ca="1" si="52"/>
        <v>0</v>
      </c>
      <c r="AZ256" s="233" t="str">
        <f>IFERROR(IF(#REF!="",R256*'Unit Rates'!$D$17/100,#REF!),"")</f>
        <v/>
      </c>
    </row>
    <row r="257" spans="1:52" ht="15.6" x14ac:dyDescent="0.3">
      <c r="A257" s="327"/>
      <c r="B257" s="329"/>
      <c r="C257" s="328">
        <v>133.83000000000001</v>
      </c>
      <c r="D257" s="330">
        <v>134.05000000000001</v>
      </c>
      <c r="E257" s="110">
        <f t="shared" si="48"/>
        <v>219.99999999999886</v>
      </c>
      <c r="F257" s="121"/>
      <c r="G257" s="121"/>
      <c r="H257" s="122">
        <f t="shared" si="49"/>
        <v>0</v>
      </c>
      <c r="I257" s="123" t="s">
        <v>58</v>
      </c>
      <c r="J257" s="111" t="s">
        <v>93</v>
      </c>
      <c r="K257" s="112" t="s">
        <v>103</v>
      </c>
      <c r="L257" s="113" t="str">
        <f>VLOOKUP('Damage Pickup'!$J257&amp;'Damage Pickup'!$K257,Code!$I$2:$M$51,4,0)</f>
        <v>Drain Reshape</v>
      </c>
      <c r="M257" s="331" t="s">
        <v>776</v>
      </c>
      <c r="N257" s="332">
        <v>295</v>
      </c>
      <c r="O257" s="286" t="s">
        <v>778</v>
      </c>
      <c r="P257" s="109"/>
      <c r="Q257" s="114">
        <f>VLOOKUP(J257&amp;K257,Code!$I$2:$M$51,5,0)</f>
        <v>1.18875</v>
      </c>
      <c r="R257" s="262">
        <f t="shared" si="47"/>
        <v>261.52499999999867</v>
      </c>
      <c r="S257" s="333">
        <f t="shared" si="53"/>
        <v>0</v>
      </c>
      <c r="T257" s="264">
        <f>IFERROR(R257*'Unit Rates'!$D$17/100,"")</f>
        <v>78.457499999999598</v>
      </c>
      <c r="U257" s="260">
        <f t="shared" si="54"/>
        <v>0</v>
      </c>
      <c r="V257" s="284"/>
      <c r="W257" s="280" t="s">
        <v>385</v>
      </c>
      <c r="X257" s="281" t="s">
        <v>371</v>
      </c>
      <c r="Y257" s="281"/>
      <c r="Z257" s="280"/>
      <c r="AA257" s="281"/>
      <c r="AB257" s="281"/>
      <c r="AC257" s="282"/>
      <c r="AD257" s="281"/>
      <c r="AE257" s="281"/>
      <c r="AF257" s="281"/>
      <c r="AG257" s="280"/>
      <c r="AH257" s="282"/>
      <c r="AI257" s="280"/>
      <c r="AJ257" s="282"/>
      <c r="AK257" s="124"/>
      <c r="AL257" s="125"/>
      <c r="AM257" s="126"/>
      <c r="AN257" s="127"/>
      <c r="AO257" s="127"/>
      <c r="AP257" s="127"/>
      <c r="AQ257" s="115" t="str">
        <f t="shared" si="50"/>
        <v/>
      </c>
      <c r="AR257" s="115">
        <f t="shared" si="56"/>
        <v>114</v>
      </c>
      <c r="AS257" s="115" t="str">
        <f t="shared" si="55"/>
        <v/>
      </c>
      <c r="AT257" s="116" t="str">
        <f ca="1">IF(AS257="","",MIN(OFFSET(C257,0,0):OFFSET(C257,AS257-1,0)))</f>
        <v/>
      </c>
      <c r="AU257" s="116" t="str">
        <f ca="1">IF(AS257="","",MIN(OFFSET(D257,0,0):OFFSET(D257,AS257-1,0)))</f>
        <v/>
      </c>
      <c r="AV257" s="116" t="str">
        <f ca="1">IF(AS257="","",MAX(OFFSET(C257,0,0):OFFSET(C257,AS257-1,0)))</f>
        <v/>
      </c>
      <c r="AW257" s="116" t="str">
        <f ca="1">IF(AS257="","",MAX(OFFSET(D257,0,0):OFFSET(D257,AS257-1,0)))</f>
        <v/>
      </c>
      <c r="AX257" s="116">
        <f t="shared" ca="1" si="51"/>
        <v>0</v>
      </c>
      <c r="AY257" s="117">
        <f t="shared" ca="1" si="52"/>
        <v>0</v>
      </c>
      <c r="AZ257" s="233" t="str">
        <f>IFERROR(IF(#REF!="",R257*'Unit Rates'!$D$17/100,#REF!),"")</f>
        <v/>
      </c>
    </row>
    <row r="258" spans="1:52" ht="15.6" x14ac:dyDescent="0.3">
      <c r="A258" s="327"/>
      <c r="B258" s="329"/>
      <c r="C258" s="328">
        <v>134.05000000000001</v>
      </c>
      <c r="D258" s="330">
        <v>135.85</v>
      </c>
      <c r="E258" s="110">
        <f t="shared" si="48"/>
        <v>1799.9999999999829</v>
      </c>
      <c r="F258" s="121"/>
      <c r="G258" s="121"/>
      <c r="H258" s="122">
        <f t="shared" si="49"/>
        <v>0</v>
      </c>
      <c r="I258" s="123" t="s">
        <v>59</v>
      </c>
      <c r="J258" s="111" t="s">
        <v>409</v>
      </c>
      <c r="K258" s="112"/>
      <c r="L258" s="113" t="str">
        <f>VLOOKUP('Damage Pickup'!$J258&amp;'Damage Pickup'!$K258,Code!$I$2:$M$51,4,0)</f>
        <v>Medium Grade</v>
      </c>
      <c r="M258" s="331" t="s">
        <v>779</v>
      </c>
      <c r="N258" s="332" t="s">
        <v>934</v>
      </c>
      <c r="O258" s="286" t="s">
        <v>772</v>
      </c>
      <c r="P258" s="109"/>
      <c r="Q258" s="114">
        <f>VLOOKUP(J258&amp;K258,Code!$I$2:$M$51,5,0)</f>
        <v>3.828125</v>
      </c>
      <c r="R258" s="262">
        <f t="shared" si="47"/>
        <v>6890.6249999999345</v>
      </c>
      <c r="S258" s="333">
        <f t="shared" si="53"/>
        <v>0</v>
      </c>
      <c r="T258" s="264">
        <f>IFERROR(R258*'Unit Rates'!$D$17/100,"")</f>
        <v>2067.18749999998</v>
      </c>
      <c r="U258" s="260">
        <f t="shared" si="54"/>
        <v>0</v>
      </c>
      <c r="V258" s="284"/>
      <c r="W258" s="280" t="s">
        <v>385</v>
      </c>
      <c r="X258" s="281" t="s">
        <v>371</v>
      </c>
      <c r="Y258" s="281"/>
      <c r="Z258" s="280"/>
      <c r="AA258" s="281"/>
      <c r="AB258" s="281"/>
      <c r="AC258" s="282"/>
      <c r="AD258" s="281"/>
      <c r="AE258" s="281"/>
      <c r="AF258" s="281"/>
      <c r="AG258" s="280"/>
      <c r="AH258" s="282"/>
      <c r="AI258" s="280"/>
      <c r="AJ258" s="282"/>
      <c r="AK258" s="124"/>
      <c r="AL258" s="125"/>
      <c r="AM258" s="126"/>
      <c r="AN258" s="127"/>
      <c r="AO258" s="127"/>
      <c r="AP258" s="127"/>
      <c r="AQ258" s="115" t="str">
        <f t="shared" si="50"/>
        <v/>
      </c>
      <c r="AR258" s="115">
        <f t="shared" si="56"/>
        <v>114</v>
      </c>
      <c r="AS258" s="115" t="str">
        <f t="shared" si="55"/>
        <v/>
      </c>
      <c r="AT258" s="116" t="str">
        <f ca="1">IF(AS258="","",MIN(OFFSET(C258,0,0):OFFSET(C258,AS258-1,0)))</f>
        <v/>
      </c>
      <c r="AU258" s="116" t="str">
        <f ca="1">IF(AS258="","",MIN(OFFSET(D258,0,0):OFFSET(D258,AS258-1,0)))</f>
        <v/>
      </c>
      <c r="AV258" s="116" t="str">
        <f ca="1">IF(AS258="","",MAX(OFFSET(C258,0,0):OFFSET(C258,AS258-1,0)))</f>
        <v/>
      </c>
      <c r="AW258" s="116" t="str">
        <f ca="1">IF(AS258="","",MAX(OFFSET(D258,0,0):OFFSET(D258,AS258-1,0)))</f>
        <v/>
      </c>
      <c r="AX258" s="116">
        <f t="shared" ca="1" si="51"/>
        <v>0</v>
      </c>
      <c r="AY258" s="117">
        <f t="shared" ca="1" si="52"/>
        <v>0</v>
      </c>
      <c r="AZ258" s="233" t="str">
        <f>IFERROR(IF(#REF!="",R258*'Unit Rates'!$D$17/100,#REF!),"")</f>
        <v/>
      </c>
    </row>
    <row r="259" spans="1:52" ht="15.6" x14ac:dyDescent="0.3">
      <c r="A259" s="327"/>
      <c r="B259" s="329"/>
      <c r="C259" s="328">
        <v>136.57</v>
      </c>
      <c r="D259" s="330">
        <v>136.61000000000001</v>
      </c>
      <c r="E259" s="110">
        <f t="shared" si="48"/>
        <v>40.000000000020464</v>
      </c>
      <c r="F259" s="121"/>
      <c r="G259" s="121"/>
      <c r="H259" s="122">
        <f t="shared" si="49"/>
        <v>0</v>
      </c>
      <c r="I259" s="123" t="s">
        <v>59</v>
      </c>
      <c r="J259" s="111" t="s">
        <v>409</v>
      </c>
      <c r="K259" s="112"/>
      <c r="L259" s="113" t="str">
        <f>VLOOKUP('Damage Pickup'!$J259&amp;'Damage Pickup'!$K259,Code!$I$2:$M$51,4,0)</f>
        <v>Medium Grade</v>
      </c>
      <c r="M259" s="331" t="s">
        <v>780</v>
      </c>
      <c r="N259" s="332">
        <v>306</v>
      </c>
      <c r="O259" s="286" t="s">
        <v>772</v>
      </c>
      <c r="P259" s="109"/>
      <c r="Q259" s="114">
        <f>VLOOKUP(J259&amp;K259,Code!$I$2:$M$51,5,0)</f>
        <v>3.828125</v>
      </c>
      <c r="R259" s="262">
        <f t="shared" si="47"/>
        <v>153.12500000007833</v>
      </c>
      <c r="S259" s="333">
        <f t="shared" si="53"/>
        <v>0</v>
      </c>
      <c r="T259" s="264">
        <f>IFERROR(R259*'Unit Rates'!$D$17/100,"")</f>
        <v>45.937500000023505</v>
      </c>
      <c r="U259" s="260">
        <f t="shared" si="54"/>
        <v>0</v>
      </c>
      <c r="V259" s="284"/>
      <c r="W259" s="280" t="s">
        <v>385</v>
      </c>
      <c r="X259" s="281" t="s">
        <v>371</v>
      </c>
      <c r="Y259" s="281"/>
      <c r="Z259" s="280"/>
      <c r="AA259" s="281"/>
      <c r="AB259" s="281"/>
      <c r="AC259" s="282"/>
      <c r="AD259" s="281"/>
      <c r="AE259" s="281"/>
      <c r="AF259" s="281"/>
      <c r="AG259" s="280"/>
      <c r="AH259" s="282"/>
      <c r="AI259" s="280"/>
      <c r="AJ259" s="282"/>
      <c r="AK259" s="124"/>
      <c r="AL259" s="125"/>
      <c r="AM259" s="126"/>
      <c r="AN259" s="127"/>
      <c r="AO259" s="127"/>
      <c r="AP259" s="127"/>
      <c r="AQ259" s="115" t="str">
        <f t="shared" si="50"/>
        <v/>
      </c>
      <c r="AR259" s="115">
        <f t="shared" si="56"/>
        <v>114</v>
      </c>
      <c r="AS259" s="115" t="str">
        <f t="shared" si="55"/>
        <v/>
      </c>
      <c r="AT259" s="116" t="str">
        <f ca="1">IF(AS259="","",MIN(OFFSET(C259,0,0):OFFSET(C259,AS259-1,0)))</f>
        <v/>
      </c>
      <c r="AU259" s="116" t="str">
        <f ca="1">IF(AS259="","",MIN(OFFSET(D259,0,0):OFFSET(D259,AS259-1,0)))</f>
        <v/>
      </c>
      <c r="AV259" s="116" t="str">
        <f ca="1">IF(AS259="","",MAX(OFFSET(C259,0,0):OFFSET(C259,AS259-1,0)))</f>
        <v/>
      </c>
      <c r="AW259" s="116" t="str">
        <f ca="1">IF(AS259="","",MAX(OFFSET(D259,0,0):OFFSET(D259,AS259-1,0)))</f>
        <v/>
      </c>
      <c r="AX259" s="116">
        <f t="shared" ca="1" si="51"/>
        <v>0</v>
      </c>
      <c r="AY259" s="117">
        <f t="shared" ca="1" si="52"/>
        <v>0</v>
      </c>
      <c r="AZ259" s="233" t="str">
        <f>IFERROR(IF(#REF!="",R259*'Unit Rates'!$D$17/100,#REF!),"")</f>
        <v/>
      </c>
    </row>
    <row r="260" spans="1:52" ht="15.6" x14ac:dyDescent="0.3">
      <c r="A260" s="327"/>
      <c r="B260" s="329"/>
      <c r="C260" s="328">
        <v>136.72999999999999</v>
      </c>
      <c r="D260" s="330">
        <v>138.32</v>
      </c>
      <c r="E260" s="110">
        <f t="shared" si="48"/>
        <v>1590.0000000000034</v>
      </c>
      <c r="F260" s="121"/>
      <c r="G260" s="121"/>
      <c r="H260" s="122">
        <f t="shared" si="49"/>
        <v>0</v>
      </c>
      <c r="I260" s="123" t="s">
        <v>59</v>
      </c>
      <c r="J260" s="111" t="s">
        <v>409</v>
      </c>
      <c r="K260" s="112"/>
      <c r="L260" s="113" t="str">
        <f>VLOOKUP('Damage Pickup'!$J260&amp;'Damage Pickup'!$K260,Code!$I$2:$M$51,4,0)</f>
        <v>Medium Grade</v>
      </c>
      <c r="M260" s="331" t="s">
        <v>781</v>
      </c>
      <c r="N260" s="332" t="s">
        <v>935</v>
      </c>
      <c r="O260" s="286" t="s">
        <v>772</v>
      </c>
      <c r="P260" s="109"/>
      <c r="Q260" s="114">
        <f>VLOOKUP(J260&amp;K260,Code!$I$2:$M$51,5,0)</f>
        <v>3.828125</v>
      </c>
      <c r="R260" s="262">
        <f t="shared" si="47"/>
        <v>6086.7187500000127</v>
      </c>
      <c r="S260" s="333">
        <f t="shared" si="53"/>
        <v>0</v>
      </c>
      <c r="T260" s="264">
        <f>IFERROR(R260*'Unit Rates'!$D$17/100,"")</f>
        <v>1826.0156250000039</v>
      </c>
      <c r="U260" s="260">
        <f t="shared" si="54"/>
        <v>0</v>
      </c>
      <c r="V260" s="284"/>
      <c r="W260" s="280" t="s">
        <v>385</v>
      </c>
      <c r="X260" s="281" t="s">
        <v>371</v>
      </c>
      <c r="Y260" s="281"/>
      <c r="Z260" s="280"/>
      <c r="AA260" s="281"/>
      <c r="AB260" s="281"/>
      <c r="AC260" s="282"/>
      <c r="AD260" s="281"/>
      <c r="AE260" s="281"/>
      <c r="AF260" s="281"/>
      <c r="AG260" s="280"/>
      <c r="AH260" s="282"/>
      <c r="AI260" s="280"/>
      <c r="AJ260" s="282"/>
      <c r="AK260" s="124"/>
      <c r="AL260" s="125"/>
      <c r="AM260" s="126"/>
      <c r="AN260" s="127"/>
      <c r="AO260" s="127"/>
      <c r="AP260" s="127"/>
      <c r="AQ260" s="115" t="str">
        <f t="shared" si="50"/>
        <v/>
      </c>
      <c r="AR260" s="115">
        <f t="shared" si="56"/>
        <v>114</v>
      </c>
      <c r="AS260" s="115" t="str">
        <f t="shared" si="55"/>
        <v/>
      </c>
      <c r="AT260" s="116" t="str">
        <f ca="1">IF(AS260="","",MIN(OFFSET(C260,0,0):OFFSET(C260,AS260-1,0)))</f>
        <v/>
      </c>
      <c r="AU260" s="116" t="str">
        <f ca="1">IF(AS260="","",MIN(OFFSET(D260,0,0):OFFSET(D260,AS260-1,0)))</f>
        <v/>
      </c>
      <c r="AV260" s="116" t="str">
        <f ca="1">IF(AS260="","",MAX(OFFSET(C260,0,0):OFFSET(C260,AS260-1,0)))</f>
        <v/>
      </c>
      <c r="AW260" s="116" t="str">
        <f ca="1">IF(AS260="","",MAX(OFFSET(D260,0,0):OFFSET(D260,AS260-1,0)))</f>
        <v/>
      </c>
      <c r="AX260" s="116">
        <f t="shared" ca="1" si="51"/>
        <v>0</v>
      </c>
      <c r="AY260" s="117">
        <f t="shared" ca="1" si="52"/>
        <v>0</v>
      </c>
      <c r="AZ260" s="233" t="str">
        <f>IFERROR(IF(#REF!="",R260*'Unit Rates'!$D$17/100,#REF!),"")</f>
        <v/>
      </c>
    </row>
    <row r="261" spans="1:52" ht="15.6" x14ac:dyDescent="0.3">
      <c r="A261" s="327"/>
      <c r="B261" s="329"/>
      <c r="C261" s="328">
        <v>138.32</v>
      </c>
      <c r="D261" s="330">
        <v>138.61000000000001</v>
      </c>
      <c r="E261" s="110">
        <f t="shared" si="48"/>
        <v>290.00000000002046</v>
      </c>
      <c r="F261" s="121"/>
      <c r="G261" s="121"/>
      <c r="H261" s="122">
        <f t="shared" si="49"/>
        <v>0</v>
      </c>
      <c r="I261" s="123" t="s">
        <v>459</v>
      </c>
      <c r="J261" s="111" t="s">
        <v>92</v>
      </c>
      <c r="K261" s="112" t="s">
        <v>103</v>
      </c>
      <c r="L261" s="113" t="str">
        <f>VLOOKUP('Damage Pickup'!$J261&amp;'Damage Pickup'!$K261,Code!$I$2:$M$51,4,0)</f>
        <v>Drain Silt/Debris Removal - Minor</v>
      </c>
      <c r="M261" s="331" t="s">
        <v>782</v>
      </c>
      <c r="N261" s="332">
        <v>315</v>
      </c>
      <c r="O261" s="286" t="s">
        <v>783</v>
      </c>
      <c r="P261" s="109"/>
      <c r="Q261" s="114">
        <f>VLOOKUP(J261&amp;K261,Code!$I$2:$M$51,5,0)</f>
        <v>2.2200000000000002</v>
      </c>
      <c r="R261" s="262">
        <f t="shared" si="47"/>
        <v>643.80000000004543</v>
      </c>
      <c r="S261" s="333">
        <f t="shared" si="53"/>
        <v>0</v>
      </c>
      <c r="T261" s="264">
        <f>IFERROR(R261*'Unit Rates'!$D$17/100,"")</f>
        <v>193.14000000001363</v>
      </c>
      <c r="U261" s="260">
        <f t="shared" si="54"/>
        <v>0</v>
      </c>
      <c r="V261" s="284"/>
      <c r="W261" s="280" t="s">
        <v>385</v>
      </c>
      <c r="X261" s="281" t="s">
        <v>371</v>
      </c>
      <c r="Y261" s="281"/>
      <c r="Z261" s="280"/>
      <c r="AA261" s="281"/>
      <c r="AB261" s="281"/>
      <c r="AC261" s="282"/>
      <c r="AD261" s="281"/>
      <c r="AE261" s="281"/>
      <c r="AF261" s="281"/>
      <c r="AG261" s="280"/>
      <c r="AH261" s="282"/>
      <c r="AI261" s="280"/>
      <c r="AJ261" s="282"/>
      <c r="AK261" s="124"/>
      <c r="AL261" s="125"/>
      <c r="AM261" s="126"/>
      <c r="AN261" s="127"/>
      <c r="AO261" s="127"/>
      <c r="AP261" s="127"/>
      <c r="AQ261" s="115" t="str">
        <f t="shared" si="50"/>
        <v/>
      </c>
      <c r="AR261" s="115">
        <f t="shared" si="56"/>
        <v>114</v>
      </c>
      <c r="AS261" s="115" t="str">
        <f t="shared" si="55"/>
        <v/>
      </c>
      <c r="AT261" s="116" t="str">
        <f ca="1">IF(AS261="","",MIN(OFFSET(C261,0,0):OFFSET(C261,AS261-1,0)))</f>
        <v/>
      </c>
      <c r="AU261" s="116" t="str">
        <f ca="1">IF(AS261="","",MIN(OFFSET(D261,0,0):OFFSET(D261,AS261-1,0)))</f>
        <v/>
      </c>
      <c r="AV261" s="116" t="str">
        <f ca="1">IF(AS261="","",MAX(OFFSET(C261,0,0):OFFSET(C261,AS261-1,0)))</f>
        <v/>
      </c>
      <c r="AW261" s="116" t="str">
        <f ca="1">IF(AS261="","",MAX(OFFSET(D261,0,0):OFFSET(D261,AS261-1,0)))</f>
        <v/>
      </c>
      <c r="AX261" s="116">
        <f t="shared" ca="1" si="51"/>
        <v>0</v>
      </c>
      <c r="AY261" s="117">
        <f t="shared" ca="1" si="52"/>
        <v>0</v>
      </c>
      <c r="AZ261" s="233" t="str">
        <f>IFERROR(IF(#REF!="",R261*'Unit Rates'!$D$17/100,#REF!),"")</f>
        <v/>
      </c>
    </row>
    <row r="262" spans="1:52" ht="15.6" x14ac:dyDescent="0.3">
      <c r="A262" s="327"/>
      <c r="B262" s="329"/>
      <c r="C262" s="328">
        <v>138.6</v>
      </c>
      <c r="D262" s="330">
        <v>141.02000000000001</v>
      </c>
      <c r="E262" s="110">
        <f t="shared" si="48"/>
        <v>2420.0000000000159</v>
      </c>
      <c r="F262" s="121"/>
      <c r="G262" s="121"/>
      <c r="H262" s="122">
        <f t="shared" si="49"/>
        <v>0</v>
      </c>
      <c r="I262" s="123" t="s">
        <v>459</v>
      </c>
      <c r="J262" s="111" t="s">
        <v>92</v>
      </c>
      <c r="K262" s="112" t="s">
        <v>103</v>
      </c>
      <c r="L262" s="113" t="str">
        <f>VLOOKUP('Damage Pickup'!$J262&amp;'Damage Pickup'!$K262,Code!$I$2:$M$51,4,0)</f>
        <v>Drain Silt/Debris Removal - Minor</v>
      </c>
      <c r="M262" s="331" t="s">
        <v>784</v>
      </c>
      <c r="N262" s="332" t="s">
        <v>936</v>
      </c>
      <c r="O262" s="286" t="s">
        <v>938</v>
      </c>
      <c r="P262" s="109"/>
      <c r="Q262" s="114">
        <f>VLOOKUP(J262&amp;K262,Code!$I$2:$M$51,5,0)</f>
        <v>2.2200000000000002</v>
      </c>
      <c r="R262" s="262">
        <f t="shared" si="47"/>
        <v>5372.400000000036</v>
      </c>
      <c r="S262" s="333">
        <f t="shared" si="53"/>
        <v>0</v>
      </c>
      <c r="T262" s="264">
        <f>IFERROR(R262*'Unit Rates'!$D$17/100,"")</f>
        <v>1611.7200000000107</v>
      </c>
      <c r="U262" s="260">
        <f t="shared" si="54"/>
        <v>0</v>
      </c>
      <c r="V262" s="284"/>
      <c r="W262" s="280" t="s">
        <v>385</v>
      </c>
      <c r="X262" s="281" t="s">
        <v>371</v>
      </c>
      <c r="Y262" s="281"/>
      <c r="Z262" s="280"/>
      <c r="AA262" s="281"/>
      <c r="AB262" s="281"/>
      <c r="AC262" s="282"/>
      <c r="AD262" s="281"/>
      <c r="AE262" s="281"/>
      <c r="AF262" s="281"/>
      <c r="AG262" s="280"/>
      <c r="AH262" s="282"/>
      <c r="AI262" s="280"/>
      <c r="AJ262" s="282"/>
      <c r="AK262" s="124"/>
      <c r="AL262" s="125"/>
      <c r="AM262" s="126"/>
      <c r="AN262" s="127"/>
      <c r="AO262" s="127"/>
      <c r="AP262" s="127"/>
      <c r="AQ262" s="115" t="str">
        <f t="shared" si="50"/>
        <v/>
      </c>
      <c r="AR262" s="115">
        <f t="shared" si="56"/>
        <v>114</v>
      </c>
      <c r="AS262" s="115" t="str">
        <f t="shared" si="55"/>
        <v/>
      </c>
      <c r="AT262" s="116" t="str">
        <f ca="1">IF(AS262="","",MIN(OFFSET(C262,0,0):OFFSET(C262,AS262-1,0)))</f>
        <v/>
      </c>
      <c r="AU262" s="116" t="str">
        <f ca="1">IF(AS262="","",MIN(OFFSET(D262,0,0):OFFSET(D262,AS262-1,0)))</f>
        <v/>
      </c>
      <c r="AV262" s="116" t="str">
        <f ca="1">IF(AS262="","",MAX(OFFSET(C262,0,0):OFFSET(C262,AS262-1,0)))</f>
        <v/>
      </c>
      <c r="AW262" s="116" t="str">
        <f ca="1">IF(AS262="","",MAX(OFFSET(D262,0,0):OFFSET(D262,AS262-1,0)))</f>
        <v/>
      </c>
      <c r="AX262" s="116">
        <f t="shared" ca="1" si="51"/>
        <v>0</v>
      </c>
      <c r="AY262" s="117">
        <f t="shared" ca="1" si="52"/>
        <v>0</v>
      </c>
      <c r="AZ262" s="233" t="str">
        <f>IFERROR(IF(#REF!="",R262*'Unit Rates'!$D$17/100,#REF!),"")</f>
        <v/>
      </c>
    </row>
    <row r="263" spans="1:52" ht="15.6" x14ac:dyDescent="0.3">
      <c r="A263" s="327"/>
      <c r="B263" s="329"/>
      <c r="C263" s="328">
        <v>141.32</v>
      </c>
      <c r="D263" s="330">
        <v>141.84</v>
      </c>
      <c r="E263" s="110">
        <f t="shared" si="48"/>
        <v>520.00000000001023</v>
      </c>
      <c r="F263" s="121"/>
      <c r="G263" s="121"/>
      <c r="H263" s="122">
        <f t="shared" si="49"/>
        <v>0</v>
      </c>
      <c r="I263" s="123" t="s">
        <v>459</v>
      </c>
      <c r="J263" s="111" t="s">
        <v>92</v>
      </c>
      <c r="K263" s="112" t="s">
        <v>103</v>
      </c>
      <c r="L263" s="113" t="str">
        <f>VLOOKUP('Damage Pickup'!$J263&amp;'Damage Pickup'!$K263,Code!$I$2:$M$51,4,0)</f>
        <v>Drain Silt/Debris Removal - Minor</v>
      </c>
      <c r="M263" s="331" t="s">
        <v>937</v>
      </c>
      <c r="N263" s="332" t="s">
        <v>1055</v>
      </c>
      <c r="O263" s="286" t="s">
        <v>938</v>
      </c>
      <c r="P263" s="109"/>
      <c r="Q263" s="114">
        <f>VLOOKUP(J263&amp;K263,Code!$I$2:$M$51,5,0)</f>
        <v>2.2200000000000002</v>
      </c>
      <c r="R263" s="262">
        <f t="shared" si="47"/>
        <v>1154.4000000000228</v>
      </c>
      <c r="S263" s="333">
        <f t="shared" si="53"/>
        <v>0</v>
      </c>
      <c r="T263" s="264">
        <f>IFERROR(R263*'Unit Rates'!$D$17/100,"")</f>
        <v>346.32000000000681</v>
      </c>
      <c r="U263" s="260">
        <f t="shared" si="54"/>
        <v>0</v>
      </c>
      <c r="V263" s="284"/>
      <c r="W263" s="280" t="s">
        <v>385</v>
      </c>
      <c r="X263" s="281" t="s">
        <v>371</v>
      </c>
      <c r="Y263" s="281"/>
      <c r="Z263" s="280"/>
      <c r="AA263" s="281"/>
      <c r="AB263" s="281"/>
      <c r="AC263" s="282"/>
      <c r="AD263" s="281"/>
      <c r="AE263" s="281"/>
      <c r="AF263" s="281"/>
      <c r="AG263" s="280"/>
      <c r="AH263" s="282"/>
      <c r="AI263" s="280"/>
      <c r="AJ263" s="282"/>
      <c r="AK263" s="124"/>
      <c r="AL263" s="125"/>
      <c r="AM263" s="126"/>
      <c r="AN263" s="127"/>
      <c r="AO263" s="127"/>
      <c r="AP263" s="127"/>
      <c r="AQ263" s="115" t="str">
        <f t="shared" si="50"/>
        <v/>
      </c>
      <c r="AR263" s="115">
        <f t="shared" si="56"/>
        <v>114</v>
      </c>
      <c r="AS263" s="115" t="str">
        <f t="shared" si="55"/>
        <v/>
      </c>
      <c r="AT263" s="116" t="str">
        <f ca="1">IF(AS263="","",MIN(OFFSET(C263,0,0):OFFSET(C263,AS263-1,0)))</f>
        <v/>
      </c>
      <c r="AU263" s="116" t="str">
        <f ca="1">IF(AS263="","",MIN(OFFSET(D263,0,0):OFFSET(D263,AS263-1,0)))</f>
        <v/>
      </c>
      <c r="AV263" s="116" t="str">
        <f ca="1">IF(AS263="","",MAX(OFFSET(C263,0,0):OFFSET(C263,AS263-1,0)))</f>
        <v/>
      </c>
      <c r="AW263" s="116" t="str">
        <f ca="1">IF(AS263="","",MAX(OFFSET(D263,0,0):OFFSET(D263,AS263-1,0)))</f>
        <v/>
      </c>
      <c r="AX263" s="116">
        <f t="shared" ca="1" si="51"/>
        <v>0</v>
      </c>
      <c r="AY263" s="117">
        <f t="shared" ca="1" si="52"/>
        <v>0</v>
      </c>
      <c r="AZ263" s="233" t="str">
        <f>IFERROR(IF(#REF!="",R263*'Unit Rates'!$D$17/100,#REF!),"")</f>
        <v/>
      </c>
    </row>
    <row r="264" spans="1:52" ht="15.6" x14ac:dyDescent="0.3">
      <c r="A264" s="327"/>
      <c r="B264" s="329"/>
      <c r="C264" s="328">
        <v>144.43</v>
      </c>
      <c r="D264" s="330">
        <v>144.66999999999999</v>
      </c>
      <c r="E264" s="110">
        <f t="shared" si="48"/>
        <v>239.99999999998067</v>
      </c>
      <c r="F264" s="121"/>
      <c r="G264" s="121"/>
      <c r="H264" s="122">
        <f t="shared" si="49"/>
        <v>0</v>
      </c>
      <c r="I264" s="123" t="s">
        <v>459</v>
      </c>
      <c r="J264" s="111" t="s">
        <v>92</v>
      </c>
      <c r="K264" s="112" t="s">
        <v>103</v>
      </c>
      <c r="L264" s="113" t="str">
        <f>VLOOKUP('Damage Pickup'!$J264&amp;'Damage Pickup'!$K264,Code!$I$2:$M$51,4,0)</f>
        <v>Drain Silt/Debris Removal - Minor</v>
      </c>
      <c r="M264" s="331" t="s">
        <v>785</v>
      </c>
      <c r="N264" s="332">
        <v>325</v>
      </c>
      <c r="O264" s="286" t="s">
        <v>938</v>
      </c>
      <c r="P264" s="109"/>
      <c r="Q264" s="114">
        <f>VLOOKUP(J264&amp;K264,Code!$I$2:$M$51,5,0)</f>
        <v>2.2200000000000002</v>
      </c>
      <c r="R264" s="262">
        <f t="shared" si="47"/>
        <v>532.79999999995709</v>
      </c>
      <c r="S264" s="333">
        <f t="shared" si="53"/>
        <v>0</v>
      </c>
      <c r="T264" s="264">
        <f>IFERROR(R264*'Unit Rates'!$D$17/100,"")</f>
        <v>159.83999999998713</v>
      </c>
      <c r="U264" s="260">
        <f t="shared" si="54"/>
        <v>0</v>
      </c>
      <c r="V264" s="284"/>
      <c r="W264" s="280" t="s">
        <v>385</v>
      </c>
      <c r="X264" s="281" t="s">
        <v>371</v>
      </c>
      <c r="Y264" s="281"/>
      <c r="Z264" s="280"/>
      <c r="AA264" s="281"/>
      <c r="AB264" s="281"/>
      <c r="AC264" s="282"/>
      <c r="AD264" s="281"/>
      <c r="AE264" s="281"/>
      <c r="AF264" s="281"/>
      <c r="AG264" s="280"/>
      <c r="AH264" s="282"/>
      <c r="AI264" s="280"/>
      <c r="AJ264" s="282"/>
      <c r="AK264" s="124"/>
      <c r="AL264" s="125"/>
      <c r="AM264" s="126"/>
      <c r="AN264" s="127"/>
      <c r="AO264" s="127"/>
      <c r="AP264" s="127"/>
      <c r="AQ264" s="115" t="str">
        <f t="shared" si="50"/>
        <v/>
      </c>
      <c r="AR264" s="115">
        <f t="shared" si="56"/>
        <v>114</v>
      </c>
      <c r="AS264" s="115" t="str">
        <f t="shared" si="55"/>
        <v/>
      </c>
      <c r="AT264" s="116" t="str">
        <f ca="1">IF(AS264="","",MIN(OFFSET(C264,0,0):OFFSET(C264,AS264-1,0)))</f>
        <v/>
      </c>
      <c r="AU264" s="116" t="str">
        <f ca="1">IF(AS264="","",MIN(OFFSET(D264,0,0):OFFSET(D264,AS264-1,0)))</f>
        <v/>
      </c>
      <c r="AV264" s="116" t="str">
        <f ca="1">IF(AS264="","",MAX(OFFSET(C264,0,0):OFFSET(C264,AS264-1,0)))</f>
        <v/>
      </c>
      <c r="AW264" s="116" t="str">
        <f ca="1">IF(AS264="","",MAX(OFFSET(D264,0,0):OFFSET(D264,AS264-1,0)))</f>
        <v/>
      </c>
      <c r="AX264" s="116">
        <f t="shared" ca="1" si="51"/>
        <v>0</v>
      </c>
      <c r="AY264" s="117">
        <f t="shared" ca="1" si="52"/>
        <v>0</v>
      </c>
      <c r="AZ264" s="233" t="str">
        <f>IFERROR(IF(#REF!="",R264*'Unit Rates'!$D$17/100,#REF!),"")</f>
        <v/>
      </c>
    </row>
    <row r="265" spans="1:52" ht="15.6" x14ac:dyDescent="0.3">
      <c r="A265" s="327"/>
      <c r="B265" s="329"/>
      <c r="C265" s="328">
        <v>144.66999999999999</v>
      </c>
      <c r="D265" s="330">
        <v>144.71</v>
      </c>
      <c r="E265" s="110">
        <f t="shared" si="48"/>
        <v>40.000000000020464</v>
      </c>
      <c r="F265" s="121"/>
      <c r="G265" s="121"/>
      <c r="H265" s="122">
        <f t="shared" si="49"/>
        <v>0</v>
      </c>
      <c r="I265" s="123" t="s">
        <v>59</v>
      </c>
      <c r="J265" s="111" t="s">
        <v>409</v>
      </c>
      <c r="K265" s="112"/>
      <c r="L265" s="113" t="str">
        <f>VLOOKUP('Damage Pickup'!$J265&amp;'Damage Pickup'!$K265,Code!$I$2:$M$51,4,0)</f>
        <v>Medium Grade</v>
      </c>
      <c r="M265" s="331" t="s">
        <v>786</v>
      </c>
      <c r="N265" s="332">
        <v>326</v>
      </c>
      <c r="O265" s="286" t="s">
        <v>772</v>
      </c>
      <c r="P265" s="109"/>
      <c r="Q265" s="114">
        <f>VLOOKUP(J265&amp;K265,Code!$I$2:$M$51,5,0)</f>
        <v>3.828125</v>
      </c>
      <c r="R265" s="262">
        <f t="shared" si="47"/>
        <v>153.12500000007833</v>
      </c>
      <c r="S265" s="333">
        <f t="shared" si="53"/>
        <v>0</v>
      </c>
      <c r="T265" s="264">
        <f>IFERROR(R265*'Unit Rates'!$D$17/100,"")</f>
        <v>45.937500000023505</v>
      </c>
      <c r="U265" s="260">
        <f t="shared" si="54"/>
        <v>0</v>
      </c>
      <c r="V265" s="284"/>
      <c r="W265" s="280" t="s">
        <v>385</v>
      </c>
      <c r="X265" s="281" t="s">
        <v>371</v>
      </c>
      <c r="Y265" s="281"/>
      <c r="Z265" s="280"/>
      <c r="AA265" s="281"/>
      <c r="AB265" s="281"/>
      <c r="AC265" s="282"/>
      <c r="AD265" s="281"/>
      <c r="AE265" s="281"/>
      <c r="AF265" s="281"/>
      <c r="AG265" s="280"/>
      <c r="AH265" s="282"/>
      <c r="AI265" s="280"/>
      <c r="AJ265" s="282"/>
      <c r="AK265" s="124"/>
      <c r="AL265" s="125"/>
      <c r="AM265" s="126"/>
      <c r="AN265" s="127"/>
      <c r="AO265" s="127"/>
      <c r="AP265" s="127"/>
      <c r="AQ265" s="115" t="str">
        <f t="shared" si="50"/>
        <v/>
      </c>
      <c r="AR265" s="115">
        <f t="shared" si="56"/>
        <v>114</v>
      </c>
      <c r="AS265" s="115" t="str">
        <f t="shared" si="55"/>
        <v/>
      </c>
      <c r="AT265" s="116" t="str">
        <f ca="1">IF(AS265="","",MIN(OFFSET(C265,0,0):OFFSET(C265,AS265-1,0)))</f>
        <v/>
      </c>
      <c r="AU265" s="116" t="str">
        <f ca="1">IF(AS265="","",MIN(OFFSET(D265,0,0):OFFSET(D265,AS265-1,0)))</f>
        <v/>
      </c>
      <c r="AV265" s="116" t="str">
        <f ca="1">IF(AS265="","",MAX(OFFSET(C265,0,0):OFFSET(C265,AS265-1,0)))</f>
        <v/>
      </c>
      <c r="AW265" s="116" t="str">
        <f ca="1">IF(AS265="","",MAX(OFFSET(D265,0,0):OFFSET(D265,AS265-1,0)))</f>
        <v/>
      </c>
      <c r="AX265" s="116">
        <f t="shared" ca="1" si="51"/>
        <v>0</v>
      </c>
      <c r="AY265" s="117">
        <f t="shared" ca="1" si="52"/>
        <v>0</v>
      </c>
      <c r="AZ265" s="233" t="str">
        <f>IFERROR(IF(#REF!="",R265*'Unit Rates'!$D$17/100,#REF!),"")</f>
        <v/>
      </c>
    </row>
    <row r="266" spans="1:52" ht="15.6" x14ac:dyDescent="0.3">
      <c r="A266" s="327"/>
      <c r="B266" s="329"/>
      <c r="C266" s="328">
        <v>144.71</v>
      </c>
      <c r="D266" s="330">
        <v>144.91999999999999</v>
      </c>
      <c r="E266" s="110">
        <f t="shared" si="48"/>
        <v>209.99999999997954</v>
      </c>
      <c r="F266" s="121"/>
      <c r="G266" s="121"/>
      <c r="H266" s="122">
        <f t="shared" si="49"/>
        <v>0</v>
      </c>
      <c r="I266" s="123" t="s">
        <v>459</v>
      </c>
      <c r="J266" s="111" t="s">
        <v>92</v>
      </c>
      <c r="K266" s="112" t="s">
        <v>103</v>
      </c>
      <c r="L266" s="113" t="str">
        <f>VLOOKUP('Damage Pickup'!$J266&amp;'Damage Pickup'!$K266,Code!$I$2:$M$51,4,0)</f>
        <v>Drain Silt/Debris Removal - Minor</v>
      </c>
      <c r="M266" s="331" t="s">
        <v>787</v>
      </c>
      <c r="N266" s="332">
        <v>327</v>
      </c>
      <c r="O266" s="286" t="s">
        <v>938</v>
      </c>
      <c r="P266" s="109"/>
      <c r="Q266" s="114">
        <f>VLOOKUP(J266&amp;K266,Code!$I$2:$M$51,5,0)</f>
        <v>2.2200000000000002</v>
      </c>
      <c r="R266" s="262">
        <f t="shared" si="47"/>
        <v>466.19999999995463</v>
      </c>
      <c r="S266" s="333">
        <f t="shared" si="53"/>
        <v>0</v>
      </c>
      <c r="T266" s="264">
        <f>IFERROR(R266*'Unit Rates'!$D$17/100,"")</f>
        <v>139.8599999999864</v>
      </c>
      <c r="U266" s="260">
        <f t="shared" si="54"/>
        <v>0</v>
      </c>
      <c r="V266" s="284"/>
      <c r="W266" s="280" t="s">
        <v>385</v>
      </c>
      <c r="X266" s="281" t="s">
        <v>371</v>
      </c>
      <c r="Y266" s="281"/>
      <c r="Z266" s="280"/>
      <c r="AA266" s="281"/>
      <c r="AB266" s="281"/>
      <c r="AC266" s="282"/>
      <c r="AD266" s="281"/>
      <c r="AE266" s="281"/>
      <c r="AF266" s="281"/>
      <c r="AG266" s="280"/>
      <c r="AH266" s="282"/>
      <c r="AI266" s="280"/>
      <c r="AJ266" s="282"/>
      <c r="AK266" s="124"/>
      <c r="AL266" s="125"/>
      <c r="AM266" s="126"/>
      <c r="AN266" s="127"/>
      <c r="AO266" s="127"/>
      <c r="AP266" s="127"/>
      <c r="AQ266" s="115" t="str">
        <f t="shared" si="50"/>
        <v/>
      </c>
      <c r="AR266" s="115">
        <f t="shared" si="56"/>
        <v>114</v>
      </c>
      <c r="AS266" s="115" t="str">
        <f t="shared" si="55"/>
        <v/>
      </c>
      <c r="AT266" s="116" t="str">
        <f ca="1">IF(AS266="","",MIN(OFFSET(C266,0,0):OFFSET(C266,AS266-1,0)))</f>
        <v/>
      </c>
      <c r="AU266" s="116" t="str">
        <f ca="1">IF(AS266="","",MIN(OFFSET(D266,0,0):OFFSET(D266,AS266-1,0)))</f>
        <v/>
      </c>
      <c r="AV266" s="116" t="str">
        <f ca="1">IF(AS266="","",MAX(OFFSET(C266,0,0):OFFSET(C266,AS266-1,0)))</f>
        <v/>
      </c>
      <c r="AW266" s="116" t="str">
        <f ca="1">IF(AS266="","",MAX(OFFSET(D266,0,0):OFFSET(D266,AS266-1,0)))</f>
        <v/>
      </c>
      <c r="AX266" s="116">
        <f t="shared" ca="1" si="51"/>
        <v>0</v>
      </c>
      <c r="AY266" s="117">
        <f t="shared" ca="1" si="52"/>
        <v>0</v>
      </c>
      <c r="AZ266" s="233" t="str">
        <f>IFERROR(IF(#REF!="",R266*'Unit Rates'!$D$17/100,#REF!),"")</f>
        <v/>
      </c>
    </row>
    <row r="267" spans="1:52" ht="15.6" x14ac:dyDescent="0.3">
      <c r="A267" s="327"/>
      <c r="B267" s="329"/>
      <c r="C267" s="328">
        <v>144.91999999999999</v>
      </c>
      <c r="D267" s="330">
        <v>144.96</v>
      </c>
      <c r="E267" s="110">
        <f t="shared" si="48"/>
        <v>40.000000000020464</v>
      </c>
      <c r="F267" s="121"/>
      <c r="G267" s="121"/>
      <c r="H267" s="122">
        <f t="shared" si="49"/>
        <v>0</v>
      </c>
      <c r="I267" s="123" t="s">
        <v>59</v>
      </c>
      <c r="J267" s="111" t="s">
        <v>409</v>
      </c>
      <c r="K267" s="112"/>
      <c r="L267" s="113" t="str">
        <f>VLOOKUP('Damage Pickup'!$J267&amp;'Damage Pickup'!$K267,Code!$I$2:$M$51,4,0)</f>
        <v>Medium Grade</v>
      </c>
      <c r="M267" s="331" t="s">
        <v>788</v>
      </c>
      <c r="N267" s="332">
        <v>328</v>
      </c>
      <c r="O267" s="286" t="s">
        <v>772</v>
      </c>
      <c r="P267" s="109"/>
      <c r="Q267" s="114">
        <f>VLOOKUP(J267&amp;K267,Code!$I$2:$M$51,5,0)</f>
        <v>3.828125</v>
      </c>
      <c r="R267" s="262">
        <f t="shared" si="47"/>
        <v>153.12500000007833</v>
      </c>
      <c r="S267" s="333">
        <f t="shared" si="53"/>
        <v>0</v>
      </c>
      <c r="T267" s="264">
        <f>IFERROR(R267*'Unit Rates'!$D$17/100,"")</f>
        <v>45.937500000023505</v>
      </c>
      <c r="U267" s="260">
        <f t="shared" si="54"/>
        <v>0</v>
      </c>
      <c r="V267" s="284"/>
      <c r="W267" s="280" t="s">
        <v>385</v>
      </c>
      <c r="X267" s="281" t="s">
        <v>371</v>
      </c>
      <c r="Y267" s="281"/>
      <c r="Z267" s="280"/>
      <c r="AA267" s="281"/>
      <c r="AB267" s="281"/>
      <c r="AC267" s="282"/>
      <c r="AD267" s="281"/>
      <c r="AE267" s="281"/>
      <c r="AF267" s="281"/>
      <c r="AG267" s="280"/>
      <c r="AH267" s="282"/>
      <c r="AI267" s="280"/>
      <c r="AJ267" s="282"/>
      <c r="AK267" s="124"/>
      <c r="AL267" s="125"/>
      <c r="AM267" s="126"/>
      <c r="AN267" s="127"/>
      <c r="AO267" s="127"/>
      <c r="AP267" s="127"/>
      <c r="AQ267" s="115" t="str">
        <f t="shared" si="50"/>
        <v/>
      </c>
      <c r="AR267" s="115">
        <f t="shared" si="56"/>
        <v>114</v>
      </c>
      <c r="AS267" s="115" t="str">
        <f t="shared" si="55"/>
        <v/>
      </c>
      <c r="AT267" s="116" t="str">
        <f ca="1">IF(AS267="","",MIN(OFFSET(C267,0,0):OFFSET(C267,AS267-1,0)))</f>
        <v/>
      </c>
      <c r="AU267" s="116" t="str">
        <f ca="1">IF(AS267="","",MIN(OFFSET(D267,0,0):OFFSET(D267,AS267-1,0)))</f>
        <v/>
      </c>
      <c r="AV267" s="116" t="str">
        <f ca="1">IF(AS267="","",MAX(OFFSET(C267,0,0):OFFSET(C267,AS267-1,0)))</f>
        <v/>
      </c>
      <c r="AW267" s="116" t="str">
        <f ca="1">IF(AS267="","",MAX(OFFSET(D267,0,0):OFFSET(D267,AS267-1,0)))</f>
        <v/>
      </c>
      <c r="AX267" s="116">
        <f t="shared" ca="1" si="51"/>
        <v>0</v>
      </c>
      <c r="AY267" s="117">
        <f t="shared" ca="1" si="52"/>
        <v>0</v>
      </c>
      <c r="AZ267" s="233" t="str">
        <f>IFERROR(IF(#REF!="",R267*'Unit Rates'!$D$17/100,#REF!),"")</f>
        <v/>
      </c>
    </row>
    <row r="268" spans="1:52" ht="15.6" x14ac:dyDescent="0.3">
      <c r="A268" s="327"/>
      <c r="B268" s="329"/>
      <c r="C268" s="328">
        <v>144.96</v>
      </c>
      <c r="D268" s="330">
        <v>145.30000000000001</v>
      </c>
      <c r="E268" s="110">
        <f t="shared" si="48"/>
        <v>340.00000000000341</v>
      </c>
      <c r="F268" s="121"/>
      <c r="G268" s="121"/>
      <c r="H268" s="122">
        <f t="shared" si="49"/>
        <v>0</v>
      </c>
      <c r="I268" s="123" t="s">
        <v>459</v>
      </c>
      <c r="J268" s="111" t="s">
        <v>92</v>
      </c>
      <c r="K268" s="112" t="s">
        <v>103</v>
      </c>
      <c r="L268" s="113" t="str">
        <f>VLOOKUP('Damage Pickup'!$J268&amp;'Damage Pickup'!$K268,Code!$I$2:$M$51,4,0)</f>
        <v>Drain Silt/Debris Removal - Minor</v>
      </c>
      <c r="M268" s="331" t="s">
        <v>789</v>
      </c>
      <c r="N268" s="332">
        <v>329</v>
      </c>
      <c r="O268" s="286" t="s">
        <v>938</v>
      </c>
      <c r="P268" s="109"/>
      <c r="Q268" s="114">
        <f>VLOOKUP(J268&amp;K268,Code!$I$2:$M$51,5,0)</f>
        <v>2.2200000000000002</v>
      </c>
      <c r="R268" s="262">
        <f t="shared" si="47"/>
        <v>754.80000000000769</v>
      </c>
      <c r="S268" s="333">
        <f t="shared" si="53"/>
        <v>0</v>
      </c>
      <c r="T268" s="264">
        <f>IFERROR(R268*'Unit Rates'!$D$17/100,"")</f>
        <v>226.4400000000023</v>
      </c>
      <c r="U268" s="260">
        <f t="shared" si="54"/>
        <v>0</v>
      </c>
      <c r="V268" s="284"/>
      <c r="W268" s="280" t="s">
        <v>385</v>
      </c>
      <c r="X268" s="281" t="s">
        <v>371</v>
      </c>
      <c r="Y268" s="281"/>
      <c r="Z268" s="280"/>
      <c r="AA268" s="281"/>
      <c r="AB268" s="281"/>
      <c r="AC268" s="282"/>
      <c r="AD268" s="281"/>
      <c r="AE268" s="281"/>
      <c r="AF268" s="281"/>
      <c r="AG268" s="280"/>
      <c r="AH268" s="282"/>
      <c r="AI268" s="280"/>
      <c r="AJ268" s="282"/>
      <c r="AK268" s="124"/>
      <c r="AL268" s="125"/>
      <c r="AM268" s="126"/>
      <c r="AN268" s="127"/>
      <c r="AO268" s="127"/>
      <c r="AP268" s="127"/>
      <c r="AQ268" s="115" t="str">
        <f t="shared" si="50"/>
        <v/>
      </c>
      <c r="AR268" s="115">
        <f t="shared" si="56"/>
        <v>114</v>
      </c>
      <c r="AS268" s="115" t="str">
        <f t="shared" si="55"/>
        <v/>
      </c>
      <c r="AT268" s="116" t="str">
        <f ca="1">IF(AS268="","",MIN(OFFSET(C268,0,0):OFFSET(C268,AS268-1,0)))</f>
        <v/>
      </c>
      <c r="AU268" s="116" t="str">
        <f ca="1">IF(AS268="","",MIN(OFFSET(D268,0,0):OFFSET(D268,AS268-1,0)))</f>
        <v/>
      </c>
      <c r="AV268" s="116" t="str">
        <f ca="1">IF(AS268="","",MAX(OFFSET(C268,0,0):OFFSET(C268,AS268-1,0)))</f>
        <v/>
      </c>
      <c r="AW268" s="116" t="str">
        <f ca="1">IF(AS268="","",MAX(OFFSET(D268,0,0):OFFSET(D268,AS268-1,0)))</f>
        <v/>
      </c>
      <c r="AX268" s="116">
        <f t="shared" ca="1" si="51"/>
        <v>0</v>
      </c>
      <c r="AY268" s="117">
        <f t="shared" ca="1" si="52"/>
        <v>0</v>
      </c>
      <c r="AZ268" s="233" t="str">
        <f>IFERROR(IF(#REF!="",R268*'Unit Rates'!$D$17/100,#REF!),"")</f>
        <v/>
      </c>
    </row>
    <row r="269" spans="1:52" ht="15.6" x14ac:dyDescent="0.3">
      <c r="A269" s="327"/>
      <c r="B269" s="329"/>
      <c r="C269" s="328">
        <v>145.54</v>
      </c>
      <c r="D269" s="330">
        <v>146.38999999999999</v>
      </c>
      <c r="E269" s="110">
        <f t="shared" si="48"/>
        <v>849.99999999999432</v>
      </c>
      <c r="F269" s="121"/>
      <c r="G269" s="121"/>
      <c r="H269" s="122">
        <f t="shared" si="49"/>
        <v>0</v>
      </c>
      <c r="I269" s="123" t="s">
        <v>459</v>
      </c>
      <c r="J269" s="111" t="s">
        <v>92</v>
      </c>
      <c r="K269" s="112" t="s">
        <v>103</v>
      </c>
      <c r="L269" s="113" t="str">
        <f>VLOOKUP('Damage Pickup'!$J269&amp;'Damage Pickup'!$K269,Code!$I$2:$M$51,4,0)</f>
        <v>Drain Silt/Debris Removal - Minor</v>
      </c>
      <c r="M269" s="331" t="s">
        <v>790</v>
      </c>
      <c r="N269" s="332" t="s">
        <v>939</v>
      </c>
      <c r="O269" s="286" t="s">
        <v>938</v>
      </c>
      <c r="P269" s="109"/>
      <c r="Q269" s="114">
        <f>VLOOKUP(J269&amp;K269,Code!$I$2:$M$51,5,0)</f>
        <v>2.2200000000000002</v>
      </c>
      <c r="R269" s="262">
        <f t="shared" si="47"/>
        <v>1886.9999999999875</v>
      </c>
      <c r="S269" s="333">
        <f t="shared" si="53"/>
        <v>0</v>
      </c>
      <c r="T269" s="264">
        <f>IFERROR(R269*'Unit Rates'!$D$17/100,"")</f>
        <v>566.09999999999627</v>
      </c>
      <c r="U269" s="260">
        <f t="shared" si="54"/>
        <v>0</v>
      </c>
      <c r="V269" s="284"/>
      <c r="W269" s="280" t="s">
        <v>385</v>
      </c>
      <c r="X269" s="281" t="s">
        <v>371</v>
      </c>
      <c r="Y269" s="281"/>
      <c r="Z269" s="280"/>
      <c r="AA269" s="281"/>
      <c r="AB269" s="281"/>
      <c r="AC269" s="282"/>
      <c r="AD269" s="281"/>
      <c r="AE269" s="281"/>
      <c r="AF269" s="281"/>
      <c r="AG269" s="280"/>
      <c r="AH269" s="282"/>
      <c r="AI269" s="280"/>
      <c r="AJ269" s="282"/>
      <c r="AK269" s="124"/>
      <c r="AL269" s="125"/>
      <c r="AM269" s="126"/>
      <c r="AN269" s="127"/>
      <c r="AO269" s="127"/>
      <c r="AP269" s="127"/>
      <c r="AQ269" s="115" t="str">
        <f t="shared" si="50"/>
        <v/>
      </c>
      <c r="AR269" s="115">
        <f t="shared" si="56"/>
        <v>114</v>
      </c>
      <c r="AS269" s="115" t="str">
        <f t="shared" si="55"/>
        <v/>
      </c>
      <c r="AT269" s="116" t="str">
        <f ca="1">IF(AS269="","",MIN(OFFSET(C269,0,0):OFFSET(C269,AS269-1,0)))</f>
        <v/>
      </c>
      <c r="AU269" s="116" t="str">
        <f ca="1">IF(AS269="","",MIN(OFFSET(D269,0,0):OFFSET(D269,AS269-1,0)))</f>
        <v/>
      </c>
      <c r="AV269" s="116" t="str">
        <f ca="1">IF(AS269="","",MAX(OFFSET(C269,0,0):OFFSET(C269,AS269-1,0)))</f>
        <v/>
      </c>
      <c r="AW269" s="116" t="str">
        <f ca="1">IF(AS269="","",MAX(OFFSET(D269,0,0):OFFSET(D269,AS269-1,0)))</f>
        <v/>
      </c>
      <c r="AX269" s="116">
        <f t="shared" ca="1" si="51"/>
        <v>0</v>
      </c>
      <c r="AY269" s="117">
        <f t="shared" ca="1" si="52"/>
        <v>0</v>
      </c>
      <c r="AZ269" s="233" t="str">
        <f>IFERROR(IF(#REF!="",R269*'Unit Rates'!$D$17/100,#REF!),"")</f>
        <v/>
      </c>
    </row>
    <row r="270" spans="1:52" ht="15.6" x14ac:dyDescent="0.3">
      <c r="A270" s="327"/>
      <c r="B270" s="329"/>
      <c r="C270" s="328">
        <v>146.38999999999999</v>
      </c>
      <c r="D270" s="330">
        <v>146.51</v>
      </c>
      <c r="E270" s="110">
        <f t="shared" si="48"/>
        <v>120.00000000000455</v>
      </c>
      <c r="F270" s="121"/>
      <c r="G270" s="121"/>
      <c r="H270" s="122">
        <f t="shared" si="49"/>
        <v>0</v>
      </c>
      <c r="I270" s="123" t="s">
        <v>59</v>
      </c>
      <c r="J270" s="111" t="s">
        <v>409</v>
      </c>
      <c r="K270" s="112"/>
      <c r="L270" s="113" t="str">
        <f>VLOOKUP('Damage Pickup'!$J270&amp;'Damage Pickup'!$K270,Code!$I$2:$M$51,4,0)</f>
        <v>Medium Grade</v>
      </c>
      <c r="M270" s="331" t="s">
        <v>791</v>
      </c>
      <c r="N270" s="332">
        <v>332</v>
      </c>
      <c r="O270" s="286" t="s">
        <v>772</v>
      </c>
      <c r="P270" s="109"/>
      <c r="Q270" s="114">
        <f>VLOOKUP(J270&amp;K270,Code!$I$2:$M$51,5,0)</f>
        <v>3.828125</v>
      </c>
      <c r="R270" s="262">
        <f t="shared" si="47"/>
        <v>459.37500000001739</v>
      </c>
      <c r="S270" s="333">
        <f t="shared" si="53"/>
        <v>0</v>
      </c>
      <c r="T270" s="264">
        <f>IFERROR(R270*'Unit Rates'!$D$17/100,"")</f>
        <v>137.81250000000523</v>
      </c>
      <c r="U270" s="260">
        <f t="shared" si="54"/>
        <v>0</v>
      </c>
      <c r="V270" s="284"/>
      <c r="W270" s="280" t="s">
        <v>385</v>
      </c>
      <c r="X270" s="281" t="s">
        <v>371</v>
      </c>
      <c r="Y270" s="281"/>
      <c r="Z270" s="280"/>
      <c r="AA270" s="281"/>
      <c r="AB270" s="281"/>
      <c r="AC270" s="282"/>
      <c r="AD270" s="281"/>
      <c r="AE270" s="281"/>
      <c r="AF270" s="281"/>
      <c r="AG270" s="280"/>
      <c r="AH270" s="282"/>
      <c r="AI270" s="280"/>
      <c r="AJ270" s="282"/>
      <c r="AK270" s="124"/>
      <c r="AL270" s="125"/>
      <c r="AM270" s="126"/>
      <c r="AN270" s="127"/>
      <c r="AO270" s="127"/>
      <c r="AP270" s="127"/>
      <c r="AQ270" s="115" t="str">
        <f t="shared" si="50"/>
        <v/>
      </c>
      <c r="AR270" s="115">
        <f t="shared" si="56"/>
        <v>114</v>
      </c>
      <c r="AS270" s="115" t="str">
        <f t="shared" si="55"/>
        <v/>
      </c>
      <c r="AT270" s="116" t="str">
        <f ca="1">IF(AS270="","",MIN(OFFSET(C270,0,0):OFFSET(C270,AS270-1,0)))</f>
        <v/>
      </c>
      <c r="AU270" s="116" t="str">
        <f ca="1">IF(AS270="","",MIN(OFFSET(D270,0,0):OFFSET(D270,AS270-1,0)))</f>
        <v/>
      </c>
      <c r="AV270" s="116" t="str">
        <f ca="1">IF(AS270="","",MAX(OFFSET(C270,0,0):OFFSET(C270,AS270-1,0)))</f>
        <v/>
      </c>
      <c r="AW270" s="116" t="str">
        <f ca="1">IF(AS270="","",MAX(OFFSET(D270,0,0):OFFSET(D270,AS270-1,0)))</f>
        <v/>
      </c>
      <c r="AX270" s="116">
        <f t="shared" ca="1" si="51"/>
        <v>0</v>
      </c>
      <c r="AY270" s="117">
        <f t="shared" ca="1" si="52"/>
        <v>0</v>
      </c>
      <c r="AZ270" s="233" t="str">
        <f>IFERROR(IF(#REF!="",R270*'Unit Rates'!$D$17/100,#REF!),"")</f>
        <v/>
      </c>
    </row>
    <row r="271" spans="1:52" ht="15.6" x14ac:dyDescent="0.3">
      <c r="A271" s="327"/>
      <c r="B271" s="329"/>
      <c r="C271" s="328">
        <v>146.66</v>
      </c>
      <c r="D271" s="330">
        <v>147.31</v>
      </c>
      <c r="E271" s="110">
        <f t="shared" si="48"/>
        <v>650.00000000000568</v>
      </c>
      <c r="F271" s="121"/>
      <c r="G271" s="121"/>
      <c r="H271" s="122">
        <f t="shared" si="49"/>
        <v>0</v>
      </c>
      <c r="I271" s="123" t="s">
        <v>459</v>
      </c>
      <c r="J271" s="111" t="s">
        <v>92</v>
      </c>
      <c r="K271" s="112" t="s">
        <v>103</v>
      </c>
      <c r="L271" s="113" t="str">
        <f>VLOOKUP('Damage Pickup'!$J271&amp;'Damage Pickup'!$K271,Code!$I$2:$M$51,4,0)</f>
        <v>Drain Silt/Debris Removal - Minor</v>
      </c>
      <c r="M271" s="331" t="s">
        <v>792</v>
      </c>
      <c r="N271" s="332" t="s">
        <v>940</v>
      </c>
      <c r="O271" s="286" t="s">
        <v>938</v>
      </c>
      <c r="P271" s="109"/>
      <c r="Q271" s="114">
        <f>VLOOKUP(J271&amp;K271,Code!$I$2:$M$51,5,0)</f>
        <v>2.2200000000000002</v>
      </c>
      <c r="R271" s="262">
        <f t="shared" si="47"/>
        <v>1443.0000000000127</v>
      </c>
      <c r="S271" s="333">
        <f t="shared" si="53"/>
        <v>0</v>
      </c>
      <c r="T271" s="264">
        <f>IFERROR(R271*'Unit Rates'!$D$17/100,"")</f>
        <v>432.90000000000379</v>
      </c>
      <c r="U271" s="260">
        <f t="shared" si="54"/>
        <v>0</v>
      </c>
      <c r="V271" s="284"/>
      <c r="W271" s="280" t="s">
        <v>385</v>
      </c>
      <c r="X271" s="281" t="s">
        <v>371</v>
      </c>
      <c r="Y271" s="281"/>
      <c r="Z271" s="280"/>
      <c r="AA271" s="281"/>
      <c r="AB271" s="281"/>
      <c r="AC271" s="282"/>
      <c r="AD271" s="281"/>
      <c r="AE271" s="281"/>
      <c r="AF271" s="281"/>
      <c r="AG271" s="280"/>
      <c r="AH271" s="282"/>
      <c r="AI271" s="280"/>
      <c r="AJ271" s="282"/>
      <c r="AK271" s="124"/>
      <c r="AL271" s="125"/>
      <c r="AM271" s="126"/>
      <c r="AN271" s="127"/>
      <c r="AO271" s="127"/>
      <c r="AP271" s="127"/>
      <c r="AQ271" s="115" t="str">
        <f t="shared" si="50"/>
        <v/>
      </c>
      <c r="AR271" s="115">
        <f t="shared" si="56"/>
        <v>114</v>
      </c>
      <c r="AS271" s="115" t="str">
        <f t="shared" si="55"/>
        <v/>
      </c>
      <c r="AT271" s="116" t="str">
        <f ca="1">IF(AS271="","",MIN(OFFSET(C271,0,0):OFFSET(C271,AS271-1,0)))</f>
        <v/>
      </c>
      <c r="AU271" s="116" t="str">
        <f ca="1">IF(AS271="","",MIN(OFFSET(D271,0,0):OFFSET(D271,AS271-1,0)))</f>
        <v/>
      </c>
      <c r="AV271" s="116" t="str">
        <f ca="1">IF(AS271="","",MAX(OFFSET(C271,0,0):OFFSET(C271,AS271-1,0)))</f>
        <v/>
      </c>
      <c r="AW271" s="116" t="str">
        <f ca="1">IF(AS271="","",MAX(OFFSET(D271,0,0):OFFSET(D271,AS271-1,0)))</f>
        <v/>
      </c>
      <c r="AX271" s="116">
        <f t="shared" ca="1" si="51"/>
        <v>0</v>
      </c>
      <c r="AY271" s="117">
        <f t="shared" ca="1" si="52"/>
        <v>0</v>
      </c>
      <c r="AZ271" s="233" t="str">
        <f>IFERROR(IF(#REF!="",R271*'Unit Rates'!$D$17/100,#REF!),"")</f>
        <v/>
      </c>
    </row>
    <row r="272" spans="1:52" ht="15.6" x14ac:dyDescent="0.3">
      <c r="A272" s="327"/>
      <c r="B272" s="329"/>
      <c r="C272" s="328">
        <v>147.31</v>
      </c>
      <c r="D272" s="330">
        <v>147.56</v>
      </c>
      <c r="E272" s="110">
        <f t="shared" si="48"/>
        <v>250</v>
      </c>
      <c r="F272" s="121"/>
      <c r="G272" s="121"/>
      <c r="H272" s="122">
        <f t="shared" si="49"/>
        <v>0</v>
      </c>
      <c r="I272" s="123" t="s">
        <v>459</v>
      </c>
      <c r="J272" s="111" t="s">
        <v>92</v>
      </c>
      <c r="K272" s="112" t="s">
        <v>103</v>
      </c>
      <c r="L272" s="113" t="str">
        <f>VLOOKUP('Damage Pickup'!$J272&amp;'Damage Pickup'!$K272,Code!$I$2:$M$51,4,0)</f>
        <v>Drain Silt/Debris Removal - Minor</v>
      </c>
      <c r="M272" s="331" t="s">
        <v>793</v>
      </c>
      <c r="N272" s="332" t="s">
        <v>1056</v>
      </c>
      <c r="O272" s="286" t="s">
        <v>994</v>
      </c>
      <c r="P272" s="109"/>
      <c r="Q272" s="114">
        <f>VLOOKUP(J272&amp;K272,Code!$I$2:$M$51,5,0)</f>
        <v>2.2200000000000002</v>
      </c>
      <c r="R272" s="262">
        <f t="shared" si="47"/>
        <v>555</v>
      </c>
      <c r="S272" s="333">
        <f t="shared" si="53"/>
        <v>0</v>
      </c>
      <c r="T272" s="264">
        <f>IFERROR(R272*'Unit Rates'!$D$17/100,"")</f>
        <v>166.5</v>
      </c>
      <c r="U272" s="260">
        <f t="shared" si="54"/>
        <v>0</v>
      </c>
      <c r="V272" s="284"/>
      <c r="W272" s="280" t="s">
        <v>385</v>
      </c>
      <c r="X272" s="281" t="s">
        <v>371</v>
      </c>
      <c r="Y272" s="281"/>
      <c r="Z272" s="280"/>
      <c r="AA272" s="281"/>
      <c r="AB272" s="281"/>
      <c r="AC272" s="282"/>
      <c r="AD272" s="281"/>
      <c r="AE272" s="281"/>
      <c r="AF272" s="281"/>
      <c r="AG272" s="280"/>
      <c r="AH272" s="282"/>
      <c r="AI272" s="280"/>
      <c r="AJ272" s="282"/>
      <c r="AK272" s="124"/>
      <c r="AL272" s="125"/>
      <c r="AM272" s="126"/>
      <c r="AN272" s="127"/>
      <c r="AO272" s="127"/>
      <c r="AP272" s="127"/>
      <c r="AQ272" s="115" t="str">
        <f t="shared" si="50"/>
        <v/>
      </c>
      <c r="AR272" s="115">
        <f t="shared" si="56"/>
        <v>114</v>
      </c>
      <c r="AS272" s="115" t="str">
        <f t="shared" si="55"/>
        <v/>
      </c>
      <c r="AT272" s="116" t="str">
        <f ca="1">IF(AS272="","",MIN(OFFSET(C272,0,0):OFFSET(C272,AS272-1,0)))</f>
        <v/>
      </c>
      <c r="AU272" s="116" t="str">
        <f ca="1">IF(AS272="","",MIN(OFFSET(D272,0,0):OFFSET(D272,AS272-1,0)))</f>
        <v/>
      </c>
      <c r="AV272" s="116" t="str">
        <f ca="1">IF(AS272="","",MAX(OFFSET(C272,0,0):OFFSET(C272,AS272-1,0)))</f>
        <v/>
      </c>
      <c r="AW272" s="116" t="str">
        <f ca="1">IF(AS272="","",MAX(OFFSET(D272,0,0):OFFSET(D272,AS272-1,0)))</f>
        <v/>
      </c>
      <c r="AX272" s="116">
        <f t="shared" ca="1" si="51"/>
        <v>0</v>
      </c>
      <c r="AY272" s="117">
        <f t="shared" ca="1" si="52"/>
        <v>0</v>
      </c>
      <c r="AZ272" s="233" t="str">
        <f>IFERROR(IF(#REF!="",R272*'Unit Rates'!$D$17/100,#REF!),"")</f>
        <v/>
      </c>
    </row>
    <row r="273" spans="1:52" ht="15.6" x14ac:dyDescent="0.3">
      <c r="A273" s="327"/>
      <c r="B273" s="329"/>
      <c r="C273" s="328">
        <v>147.56</v>
      </c>
      <c r="D273" s="330">
        <v>148.4</v>
      </c>
      <c r="E273" s="110">
        <f t="shared" si="48"/>
        <v>840.00000000000341</v>
      </c>
      <c r="F273" s="121"/>
      <c r="G273" s="121"/>
      <c r="H273" s="122">
        <f t="shared" si="49"/>
        <v>0</v>
      </c>
      <c r="I273" s="123" t="s">
        <v>459</v>
      </c>
      <c r="J273" s="111" t="s">
        <v>92</v>
      </c>
      <c r="K273" s="112" t="s">
        <v>103</v>
      </c>
      <c r="L273" s="113" t="str">
        <f>VLOOKUP('Damage Pickup'!$J273&amp;'Damage Pickup'!$K273,Code!$I$2:$M$51,4,0)</f>
        <v>Drain Silt/Debris Removal - Minor</v>
      </c>
      <c r="M273" s="331" t="s">
        <v>794</v>
      </c>
      <c r="N273" s="332" t="s">
        <v>1057</v>
      </c>
      <c r="O273" s="286" t="s">
        <v>938</v>
      </c>
      <c r="P273" s="109"/>
      <c r="Q273" s="114">
        <f>VLOOKUP(J273&amp;K273,Code!$I$2:$M$51,5,0)</f>
        <v>2.2200000000000002</v>
      </c>
      <c r="R273" s="262">
        <f t="shared" si="47"/>
        <v>1864.8000000000077</v>
      </c>
      <c r="S273" s="333">
        <f t="shared" si="53"/>
        <v>0</v>
      </c>
      <c r="T273" s="264">
        <f>IFERROR(R273*'Unit Rates'!$D$17/100,"")</f>
        <v>559.44000000000233</v>
      </c>
      <c r="U273" s="260">
        <f t="shared" si="54"/>
        <v>0</v>
      </c>
      <c r="V273" s="284"/>
      <c r="W273" s="280" t="s">
        <v>385</v>
      </c>
      <c r="X273" s="281" t="s">
        <v>371</v>
      </c>
      <c r="Y273" s="281"/>
      <c r="Z273" s="280"/>
      <c r="AA273" s="281"/>
      <c r="AB273" s="281"/>
      <c r="AC273" s="282"/>
      <c r="AD273" s="281"/>
      <c r="AE273" s="281"/>
      <c r="AF273" s="281"/>
      <c r="AG273" s="280"/>
      <c r="AH273" s="282"/>
      <c r="AI273" s="280"/>
      <c r="AJ273" s="282"/>
      <c r="AK273" s="124"/>
      <c r="AL273" s="125"/>
      <c r="AM273" s="126"/>
      <c r="AN273" s="127"/>
      <c r="AO273" s="127"/>
      <c r="AP273" s="127"/>
      <c r="AQ273" s="115" t="str">
        <f t="shared" si="50"/>
        <v/>
      </c>
      <c r="AR273" s="115">
        <f t="shared" si="56"/>
        <v>114</v>
      </c>
      <c r="AS273" s="115" t="str">
        <f t="shared" si="55"/>
        <v/>
      </c>
      <c r="AT273" s="116" t="str">
        <f ca="1">IF(AS273="","",MIN(OFFSET(C273,0,0):OFFSET(C273,AS273-1,0)))</f>
        <v/>
      </c>
      <c r="AU273" s="116" t="str">
        <f ca="1">IF(AS273="","",MIN(OFFSET(D273,0,0):OFFSET(D273,AS273-1,0)))</f>
        <v/>
      </c>
      <c r="AV273" s="116" t="str">
        <f ca="1">IF(AS273="","",MAX(OFFSET(C273,0,0):OFFSET(C273,AS273-1,0)))</f>
        <v/>
      </c>
      <c r="AW273" s="116" t="str">
        <f ca="1">IF(AS273="","",MAX(OFFSET(D273,0,0):OFFSET(D273,AS273-1,0)))</f>
        <v/>
      </c>
      <c r="AX273" s="116">
        <f t="shared" ca="1" si="51"/>
        <v>0</v>
      </c>
      <c r="AY273" s="117">
        <f t="shared" ca="1" si="52"/>
        <v>0</v>
      </c>
      <c r="AZ273" s="233" t="str">
        <f>IFERROR(IF(#REF!="",R273*'Unit Rates'!$D$17/100,#REF!),"")</f>
        <v/>
      </c>
    </row>
    <row r="274" spans="1:52" ht="15.6" x14ac:dyDescent="0.3">
      <c r="A274" s="327"/>
      <c r="B274" s="329"/>
      <c r="C274" s="328">
        <v>148.4</v>
      </c>
      <c r="D274" s="330">
        <v>148.86000000000001</v>
      </c>
      <c r="E274" s="110">
        <f t="shared" si="48"/>
        <v>460.00000000000796</v>
      </c>
      <c r="F274" s="121"/>
      <c r="G274" s="121"/>
      <c r="H274" s="122">
        <f t="shared" si="49"/>
        <v>0</v>
      </c>
      <c r="I274" s="123" t="s">
        <v>59</v>
      </c>
      <c r="J274" s="111" t="s">
        <v>409</v>
      </c>
      <c r="K274" s="112"/>
      <c r="L274" s="113" t="str">
        <f>VLOOKUP('Damage Pickup'!$J274&amp;'Damage Pickup'!$K274,Code!$I$2:$M$51,4,0)</f>
        <v>Medium Grade</v>
      </c>
      <c r="M274" s="331" t="s">
        <v>795</v>
      </c>
      <c r="N274" s="332">
        <v>342</v>
      </c>
      <c r="O274" s="286" t="s">
        <v>994</v>
      </c>
      <c r="P274" s="109"/>
      <c r="Q274" s="114">
        <f>VLOOKUP(J274&amp;K274,Code!$I$2:$M$51,5,0)</f>
        <v>3.828125</v>
      </c>
      <c r="R274" s="262">
        <f t="shared" si="47"/>
        <v>1760.9375000000305</v>
      </c>
      <c r="S274" s="333">
        <f t="shared" si="53"/>
        <v>0</v>
      </c>
      <c r="T274" s="264">
        <f>IFERROR(R274*'Unit Rates'!$D$17/100,"")</f>
        <v>528.28125000000921</v>
      </c>
      <c r="U274" s="260">
        <f t="shared" si="54"/>
        <v>0</v>
      </c>
      <c r="V274" s="284"/>
      <c r="W274" s="280" t="s">
        <v>385</v>
      </c>
      <c r="X274" s="281" t="s">
        <v>371</v>
      </c>
      <c r="Y274" s="281"/>
      <c r="Z274" s="280"/>
      <c r="AA274" s="281"/>
      <c r="AB274" s="281"/>
      <c r="AC274" s="282"/>
      <c r="AD274" s="281"/>
      <c r="AE274" s="281"/>
      <c r="AF274" s="281"/>
      <c r="AG274" s="280"/>
      <c r="AH274" s="282"/>
      <c r="AI274" s="280"/>
      <c r="AJ274" s="282"/>
      <c r="AK274" s="124"/>
      <c r="AL274" s="125"/>
      <c r="AM274" s="126"/>
      <c r="AN274" s="127"/>
      <c r="AO274" s="127"/>
      <c r="AP274" s="127"/>
      <c r="AQ274" s="115" t="str">
        <f t="shared" si="50"/>
        <v/>
      </c>
      <c r="AR274" s="115">
        <f t="shared" si="56"/>
        <v>114</v>
      </c>
      <c r="AS274" s="115" t="str">
        <f t="shared" si="55"/>
        <v/>
      </c>
      <c r="AT274" s="116" t="str">
        <f ca="1">IF(AS274="","",MIN(OFFSET(C274,0,0):OFFSET(C274,AS274-1,0)))</f>
        <v/>
      </c>
      <c r="AU274" s="116" t="str">
        <f ca="1">IF(AS274="","",MIN(OFFSET(D274,0,0):OFFSET(D274,AS274-1,0)))</f>
        <v/>
      </c>
      <c r="AV274" s="116" t="str">
        <f ca="1">IF(AS274="","",MAX(OFFSET(C274,0,0):OFFSET(C274,AS274-1,0)))</f>
        <v/>
      </c>
      <c r="AW274" s="116" t="str">
        <f ca="1">IF(AS274="","",MAX(OFFSET(D274,0,0):OFFSET(D274,AS274-1,0)))</f>
        <v/>
      </c>
      <c r="AX274" s="116">
        <f t="shared" ca="1" si="51"/>
        <v>0</v>
      </c>
      <c r="AY274" s="117">
        <f t="shared" ca="1" si="52"/>
        <v>0</v>
      </c>
      <c r="AZ274" s="233" t="str">
        <f>IFERROR(IF(#REF!="",R274*'Unit Rates'!$D$17/100,#REF!),"")</f>
        <v/>
      </c>
    </row>
    <row r="275" spans="1:52" ht="15.6" x14ac:dyDescent="0.3">
      <c r="A275" s="327"/>
      <c r="B275" s="329"/>
      <c r="C275" s="328">
        <v>148.96</v>
      </c>
      <c r="D275" s="330">
        <v>149.12</v>
      </c>
      <c r="E275" s="110">
        <f t="shared" si="48"/>
        <v>159.99999999999659</v>
      </c>
      <c r="F275" s="121"/>
      <c r="G275" s="121"/>
      <c r="H275" s="122">
        <f t="shared" si="49"/>
        <v>0</v>
      </c>
      <c r="I275" s="123" t="s">
        <v>59</v>
      </c>
      <c r="J275" s="111" t="s">
        <v>93</v>
      </c>
      <c r="K275" s="112" t="s">
        <v>103</v>
      </c>
      <c r="L275" s="113" t="str">
        <f>VLOOKUP('Damage Pickup'!$J275&amp;'Damage Pickup'!$K275,Code!$I$2:$M$51,4,0)</f>
        <v>Drain Reshape</v>
      </c>
      <c r="M275" s="331" t="s">
        <v>796</v>
      </c>
      <c r="N275" s="332">
        <v>343</v>
      </c>
      <c r="O275" s="286" t="s">
        <v>772</v>
      </c>
      <c r="P275" s="109"/>
      <c r="Q275" s="114">
        <f>VLOOKUP(J275&amp;K275,Code!$I$2:$M$51,5,0)</f>
        <v>1.18875</v>
      </c>
      <c r="R275" s="262">
        <f t="shared" si="47"/>
        <v>190.19999999999595</v>
      </c>
      <c r="S275" s="333">
        <f t="shared" si="53"/>
        <v>0</v>
      </c>
      <c r="T275" s="264">
        <f>IFERROR(R275*'Unit Rates'!$D$17/100,"")</f>
        <v>57.05999999999878</v>
      </c>
      <c r="U275" s="260">
        <f t="shared" si="54"/>
        <v>0</v>
      </c>
      <c r="V275" s="284"/>
      <c r="W275" s="280" t="s">
        <v>385</v>
      </c>
      <c r="X275" s="281" t="s">
        <v>371</v>
      </c>
      <c r="Y275" s="281"/>
      <c r="Z275" s="280"/>
      <c r="AA275" s="281"/>
      <c r="AB275" s="281"/>
      <c r="AC275" s="282"/>
      <c r="AD275" s="281"/>
      <c r="AE275" s="281"/>
      <c r="AF275" s="281"/>
      <c r="AG275" s="280"/>
      <c r="AH275" s="282"/>
      <c r="AI275" s="280"/>
      <c r="AJ275" s="282"/>
      <c r="AK275" s="124"/>
      <c r="AL275" s="125"/>
      <c r="AM275" s="126"/>
      <c r="AN275" s="127"/>
      <c r="AO275" s="127"/>
      <c r="AP275" s="127"/>
      <c r="AQ275" s="115" t="str">
        <f t="shared" si="50"/>
        <v/>
      </c>
      <c r="AR275" s="115">
        <f t="shared" si="56"/>
        <v>114</v>
      </c>
      <c r="AS275" s="115" t="str">
        <f t="shared" si="55"/>
        <v/>
      </c>
      <c r="AT275" s="116" t="str">
        <f ca="1">IF(AS275="","",MIN(OFFSET(C275,0,0):OFFSET(C275,AS275-1,0)))</f>
        <v/>
      </c>
      <c r="AU275" s="116" t="str">
        <f ca="1">IF(AS275="","",MIN(OFFSET(D275,0,0):OFFSET(D275,AS275-1,0)))</f>
        <v/>
      </c>
      <c r="AV275" s="116" t="str">
        <f ca="1">IF(AS275="","",MAX(OFFSET(C275,0,0):OFFSET(C275,AS275-1,0)))</f>
        <v/>
      </c>
      <c r="AW275" s="116" t="str">
        <f ca="1">IF(AS275="","",MAX(OFFSET(D275,0,0):OFFSET(D275,AS275-1,0)))</f>
        <v/>
      </c>
      <c r="AX275" s="116">
        <f t="shared" ca="1" si="51"/>
        <v>0</v>
      </c>
      <c r="AY275" s="117">
        <f t="shared" ca="1" si="52"/>
        <v>0</v>
      </c>
      <c r="AZ275" s="233" t="str">
        <f>IFERROR(IF(#REF!="",R275*'Unit Rates'!$D$17/100,#REF!),"")</f>
        <v/>
      </c>
    </row>
    <row r="276" spans="1:52" ht="15.6" x14ac:dyDescent="0.3">
      <c r="A276" s="327"/>
      <c r="B276" s="329"/>
      <c r="C276" s="328">
        <v>149.58000000000001</v>
      </c>
      <c r="D276" s="330">
        <v>149.6</v>
      </c>
      <c r="E276" s="110">
        <f t="shared" si="48"/>
        <v>19.99999999998181</v>
      </c>
      <c r="F276" s="121"/>
      <c r="G276" s="121"/>
      <c r="H276" s="122">
        <f t="shared" si="49"/>
        <v>0</v>
      </c>
      <c r="I276" s="123" t="s">
        <v>59</v>
      </c>
      <c r="J276" s="111" t="s">
        <v>409</v>
      </c>
      <c r="K276" s="112"/>
      <c r="L276" s="113" t="str">
        <f>VLOOKUP('Damage Pickup'!$J276&amp;'Damage Pickup'!$K276,Code!$I$2:$M$51,4,0)</f>
        <v>Medium Grade</v>
      </c>
      <c r="M276" s="331" t="s">
        <v>797</v>
      </c>
      <c r="N276" s="332">
        <v>344</v>
      </c>
      <c r="O276" s="286" t="s">
        <v>772</v>
      </c>
      <c r="P276" s="109"/>
      <c r="Q276" s="114">
        <f>VLOOKUP(J276&amp;K276,Code!$I$2:$M$51,5,0)</f>
        <v>3.828125</v>
      </c>
      <c r="R276" s="262">
        <f t="shared" si="47"/>
        <v>76.562499999930367</v>
      </c>
      <c r="S276" s="333">
        <f t="shared" si="53"/>
        <v>0</v>
      </c>
      <c r="T276" s="264">
        <f>IFERROR(R276*'Unit Rates'!$D$17/100,"")</f>
        <v>22.96874999997911</v>
      </c>
      <c r="U276" s="260">
        <f t="shared" si="54"/>
        <v>0</v>
      </c>
      <c r="V276" s="284"/>
      <c r="W276" s="280" t="s">
        <v>385</v>
      </c>
      <c r="X276" s="281" t="s">
        <v>371</v>
      </c>
      <c r="Y276" s="281"/>
      <c r="Z276" s="280"/>
      <c r="AA276" s="281"/>
      <c r="AB276" s="281"/>
      <c r="AC276" s="282"/>
      <c r="AD276" s="281"/>
      <c r="AE276" s="281"/>
      <c r="AF276" s="281"/>
      <c r="AG276" s="280"/>
      <c r="AH276" s="282"/>
      <c r="AI276" s="280"/>
      <c r="AJ276" s="282"/>
      <c r="AK276" s="124"/>
      <c r="AL276" s="125"/>
      <c r="AM276" s="126"/>
      <c r="AN276" s="127"/>
      <c r="AO276" s="127"/>
      <c r="AP276" s="127"/>
      <c r="AQ276" s="115" t="str">
        <f t="shared" si="50"/>
        <v/>
      </c>
      <c r="AR276" s="115">
        <f t="shared" si="56"/>
        <v>114</v>
      </c>
      <c r="AS276" s="115" t="str">
        <f t="shared" si="55"/>
        <v/>
      </c>
      <c r="AT276" s="116" t="str">
        <f ca="1">IF(AS276="","",MIN(OFFSET(C276,0,0):OFFSET(C276,AS276-1,0)))</f>
        <v/>
      </c>
      <c r="AU276" s="116" t="str">
        <f ca="1">IF(AS276="","",MIN(OFFSET(D276,0,0):OFFSET(D276,AS276-1,0)))</f>
        <v/>
      </c>
      <c r="AV276" s="116" t="str">
        <f ca="1">IF(AS276="","",MAX(OFFSET(C276,0,0):OFFSET(C276,AS276-1,0)))</f>
        <v/>
      </c>
      <c r="AW276" s="116" t="str">
        <f ca="1">IF(AS276="","",MAX(OFFSET(D276,0,0):OFFSET(D276,AS276-1,0)))</f>
        <v/>
      </c>
      <c r="AX276" s="116">
        <f t="shared" ca="1" si="51"/>
        <v>0</v>
      </c>
      <c r="AY276" s="117">
        <f t="shared" ca="1" si="52"/>
        <v>0</v>
      </c>
      <c r="AZ276" s="233" t="str">
        <f>IFERROR(IF(#REF!="",R276*'Unit Rates'!$D$17/100,#REF!),"")</f>
        <v/>
      </c>
    </row>
    <row r="277" spans="1:52" ht="15.6" x14ac:dyDescent="0.3">
      <c r="A277" s="327"/>
      <c r="B277" s="329"/>
      <c r="C277" s="328">
        <v>149.93</v>
      </c>
      <c r="D277" s="330">
        <v>150.56</v>
      </c>
      <c r="E277" s="110">
        <f t="shared" si="48"/>
        <v>629.99999999999545</v>
      </c>
      <c r="F277" s="121"/>
      <c r="G277" s="121"/>
      <c r="H277" s="122">
        <f t="shared" si="49"/>
        <v>0</v>
      </c>
      <c r="I277" s="123" t="s">
        <v>58</v>
      </c>
      <c r="J277" s="111" t="s">
        <v>93</v>
      </c>
      <c r="K277" s="112" t="s">
        <v>104</v>
      </c>
      <c r="L277" s="347" t="str">
        <f>VLOOKUP('Damage Pickup'!$J277&amp;'Damage Pickup'!$K277,Code!$I$2:$M$51,4,0)</f>
        <v>Drain Reinstate</v>
      </c>
      <c r="M277" s="331" t="s">
        <v>798</v>
      </c>
      <c r="N277" s="332">
        <v>345</v>
      </c>
      <c r="O277" s="286" t="s">
        <v>799</v>
      </c>
      <c r="P277" s="109"/>
      <c r="Q277" s="114">
        <f>VLOOKUP(J277&amp;K277,Code!$I$2:$M$51,5,0)</f>
        <v>17.363281249999996</v>
      </c>
      <c r="R277" s="262">
        <f t="shared" si="47"/>
        <v>10938.867187499918</v>
      </c>
      <c r="S277" s="333">
        <f t="shared" si="53"/>
        <v>0</v>
      </c>
      <c r="T277" s="264">
        <f>IFERROR(R277*'Unit Rates'!$D$17/100,"")</f>
        <v>3281.6601562499754</v>
      </c>
      <c r="U277" s="260">
        <f t="shared" si="54"/>
        <v>0</v>
      </c>
      <c r="V277" s="284"/>
      <c r="W277" s="280" t="s">
        <v>385</v>
      </c>
      <c r="X277" s="281" t="s">
        <v>371</v>
      </c>
      <c r="Y277" s="281"/>
      <c r="Z277" s="280"/>
      <c r="AA277" s="281"/>
      <c r="AB277" s="281"/>
      <c r="AC277" s="282"/>
      <c r="AD277" s="281"/>
      <c r="AE277" s="281"/>
      <c r="AF277" s="281"/>
      <c r="AG277" s="280"/>
      <c r="AH277" s="282"/>
      <c r="AI277" s="280"/>
      <c r="AJ277" s="282"/>
      <c r="AK277" s="124"/>
      <c r="AL277" s="125"/>
      <c r="AM277" s="126"/>
      <c r="AN277" s="127"/>
      <c r="AO277" s="127"/>
      <c r="AP277" s="127"/>
      <c r="AQ277" s="115" t="str">
        <f t="shared" si="50"/>
        <v/>
      </c>
      <c r="AR277" s="115">
        <f t="shared" si="56"/>
        <v>114</v>
      </c>
      <c r="AS277" s="115" t="str">
        <f t="shared" si="55"/>
        <v/>
      </c>
      <c r="AT277" s="116" t="str">
        <f ca="1">IF(AS277="","",MIN(OFFSET(C277,0,0):OFFSET(C277,AS277-1,0)))</f>
        <v/>
      </c>
      <c r="AU277" s="116" t="str">
        <f ca="1">IF(AS277="","",MIN(OFFSET(D277,0,0):OFFSET(D277,AS277-1,0)))</f>
        <v/>
      </c>
      <c r="AV277" s="116" t="str">
        <f ca="1">IF(AS277="","",MAX(OFFSET(C277,0,0):OFFSET(C277,AS277-1,0)))</f>
        <v/>
      </c>
      <c r="AW277" s="116" t="str">
        <f ca="1">IF(AS277="","",MAX(OFFSET(D277,0,0):OFFSET(D277,AS277-1,0)))</f>
        <v/>
      </c>
      <c r="AX277" s="116">
        <f t="shared" ca="1" si="51"/>
        <v>0</v>
      </c>
      <c r="AY277" s="117">
        <f t="shared" ca="1" si="52"/>
        <v>0</v>
      </c>
      <c r="AZ277" s="233" t="str">
        <f>IFERROR(IF(#REF!="",R277*'Unit Rates'!$D$17/100,#REF!),"")</f>
        <v/>
      </c>
    </row>
    <row r="278" spans="1:52" ht="15.6" x14ac:dyDescent="0.3">
      <c r="A278" s="327"/>
      <c r="B278" s="329"/>
      <c r="C278" s="328">
        <v>150.56</v>
      </c>
      <c r="D278" s="330">
        <v>150.61000000000001</v>
      </c>
      <c r="E278" s="110">
        <f t="shared" si="48"/>
        <v>50.000000000011369</v>
      </c>
      <c r="F278" s="121"/>
      <c r="G278" s="121"/>
      <c r="H278" s="122">
        <f t="shared" si="49"/>
        <v>0</v>
      </c>
      <c r="I278" s="123" t="s">
        <v>58</v>
      </c>
      <c r="J278" s="111" t="s">
        <v>409</v>
      </c>
      <c r="K278" s="112"/>
      <c r="L278" s="113" t="str">
        <f>VLOOKUP('Damage Pickup'!$J278&amp;'Damage Pickup'!$K278,Code!$I$2:$M$51,4,0)</f>
        <v>Medium Grade</v>
      </c>
      <c r="M278" s="331" t="s">
        <v>800</v>
      </c>
      <c r="N278" s="332">
        <v>346</v>
      </c>
      <c r="O278" s="286" t="s">
        <v>801</v>
      </c>
      <c r="P278" s="109"/>
      <c r="Q278" s="114">
        <f>VLOOKUP(J278&amp;K278,Code!$I$2:$M$51,5,0)</f>
        <v>3.828125</v>
      </c>
      <c r="R278" s="262">
        <f t="shared" si="47"/>
        <v>191.40625000004351</v>
      </c>
      <c r="S278" s="333">
        <f t="shared" si="53"/>
        <v>0</v>
      </c>
      <c r="T278" s="264">
        <f>IFERROR(R278*'Unit Rates'!$D$17/100,"")</f>
        <v>57.421875000013053</v>
      </c>
      <c r="U278" s="260">
        <f t="shared" si="54"/>
        <v>0</v>
      </c>
      <c r="V278" s="284"/>
      <c r="W278" s="280" t="s">
        <v>385</v>
      </c>
      <c r="X278" s="281" t="s">
        <v>371</v>
      </c>
      <c r="Y278" s="281"/>
      <c r="Z278" s="280"/>
      <c r="AA278" s="281"/>
      <c r="AB278" s="281"/>
      <c r="AC278" s="282"/>
      <c r="AD278" s="281"/>
      <c r="AE278" s="281"/>
      <c r="AF278" s="281"/>
      <c r="AG278" s="280"/>
      <c r="AH278" s="282"/>
      <c r="AI278" s="280"/>
      <c r="AJ278" s="282"/>
      <c r="AK278" s="124"/>
      <c r="AL278" s="125"/>
      <c r="AM278" s="126"/>
      <c r="AN278" s="127"/>
      <c r="AO278" s="127"/>
      <c r="AP278" s="127"/>
      <c r="AQ278" s="115" t="str">
        <f t="shared" si="50"/>
        <v/>
      </c>
      <c r="AR278" s="115">
        <f t="shared" si="56"/>
        <v>114</v>
      </c>
      <c r="AS278" s="115" t="str">
        <f t="shared" si="55"/>
        <v/>
      </c>
      <c r="AT278" s="116" t="str">
        <f ca="1">IF(AS278="","",MIN(OFFSET(C278,0,0):OFFSET(C278,AS278-1,0)))</f>
        <v/>
      </c>
      <c r="AU278" s="116" t="str">
        <f ca="1">IF(AS278="","",MIN(OFFSET(D278,0,0):OFFSET(D278,AS278-1,0)))</f>
        <v/>
      </c>
      <c r="AV278" s="116" t="str">
        <f ca="1">IF(AS278="","",MAX(OFFSET(C278,0,0):OFFSET(C278,AS278-1,0)))</f>
        <v/>
      </c>
      <c r="AW278" s="116" t="str">
        <f ca="1">IF(AS278="","",MAX(OFFSET(D278,0,0):OFFSET(D278,AS278-1,0)))</f>
        <v/>
      </c>
      <c r="AX278" s="116">
        <f t="shared" ca="1" si="51"/>
        <v>0</v>
      </c>
      <c r="AY278" s="117">
        <f t="shared" ca="1" si="52"/>
        <v>0</v>
      </c>
      <c r="AZ278" s="233" t="str">
        <f>IFERROR(IF(#REF!="",R278*'Unit Rates'!$D$17/100,#REF!),"")</f>
        <v/>
      </c>
    </row>
    <row r="279" spans="1:52" ht="15.6" x14ac:dyDescent="0.3">
      <c r="A279" s="327"/>
      <c r="B279" s="329"/>
      <c r="C279" s="328">
        <v>150.61000000000001</v>
      </c>
      <c r="D279" s="330">
        <v>151</v>
      </c>
      <c r="E279" s="110">
        <f t="shared" si="48"/>
        <v>389.99999999998636</v>
      </c>
      <c r="F279" s="121"/>
      <c r="G279" s="121"/>
      <c r="H279" s="122">
        <f t="shared" si="49"/>
        <v>0</v>
      </c>
      <c r="I279" s="123" t="s">
        <v>459</v>
      </c>
      <c r="J279" s="111" t="s">
        <v>92</v>
      </c>
      <c r="K279" s="112" t="s">
        <v>103</v>
      </c>
      <c r="L279" s="113" t="str">
        <f>VLOOKUP('Damage Pickup'!$J279&amp;'Damage Pickup'!$K279,Code!$I$2:$M$51,4,0)</f>
        <v>Drain Silt/Debris Removal - Minor</v>
      </c>
      <c r="M279" s="331" t="s">
        <v>802</v>
      </c>
      <c r="N279" s="332">
        <v>347</v>
      </c>
      <c r="O279" s="286" t="s">
        <v>938</v>
      </c>
      <c r="P279" s="109"/>
      <c r="Q279" s="114">
        <f>VLOOKUP(J279&amp;K279,Code!$I$2:$M$51,5,0)</f>
        <v>2.2200000000000002</v>
      </c>
      <c r="R279" s="262">
        <f t="shared" si="47"/>
        <v>865.79999999996983</v>
      </c>
      <c r="S279" s="333">
        <f t="shared" si="53"/>
        <v>0</v>
      </c>
      <c r="T279" s="264">
        <f>IFERROR(R279*'Unit Rates'!$D$17/100,"")</f>
        <v>259.73999999999091</v>
      </c>
      <c r="U279" s="260">
        <f t="shared" si="54"/>
        <v>0</v>
      </c>
      <c r="V279" s="284"/>
      <c r="W279" s="280" t="s">
        <v>385</v>
      </c>
      <c r="X279" s="281" t="s">
        <v>371</v>
      </c>
      <c r="Y279" s="281"/>
      <c r="Z279" s="280"/>
      <c r="AA279" s="281"/>
      <c r="AB279" s="281"/>
      <c r="AC279" s="282"/>
      <c r="AD279" s="281"/>
      <c r="AE279" s="281"/>
      <c r="AF279" s="281"/>
      <c r="AG279" s="280"/>
      <c r="AH279" s="282"/>
      <c r="AI279" s="280"/>
      <c r="AJ279" s="282"/>
      <c r="AK279" s="124"/>
      <c r="AL279" s="125"/>
      <c r="AM279" s="126"/>
      <c r="AN279" s="127"/>
      <c r="AO279" s="127"/>
      <c r="AP279" s="127"/>
      <c r="AQ279" s="115" t="str">
        <f t="shared" si="50"/>
        <v/>
      </c>
      <c r="AR279" s="115">
        <f t="shared" si="56"/>
        <v>114</v>
      </c>
      <c r="AS279" s="115" t="str">
        <f t="shared" si="55"/>
        <v/>
      </c>
      <c r="AT279" s="116" t="str">
        <f ca="1">IF(AS279="","",MIN(OFFSET(C279,0,0):OFFSET(C279,AS279-1,0)))</f>
        <v/>
      </c>
      <c r="AU279" s="116" t="str">
        <f ca="1">IF(AS279="","",MIN(OFFSET(D279,0,0):OFFSET(D279,AS279-1,0)))</f>
        <v/>
      </c>
      <c r="AV279" s="116" t="str">
        <f ca="1">IF(AS279="","",MAX(OFFSET(C279,0,0):OFFSET(C279,AS279-1,0)))</f>
        <v/>
      </c>
      <c r="AW279" s="116" t="str">
        <f ca="1">IF(AS279="","",MAX(OFFSET(D279,0,0):OFFSET(D279,AS279-1,0)))</f>
        <v/>
      </c>
      <c r="AX279" s="116">
        <f t="shared" ca="1" si="51"/>
        <v>0</v>
      </c>
      <c r="AY279" s="117">
        <f t="shared" ca="1" si="52"/>
        <v>0</v>
      </c>
      <c r="AZ279" s="233" t="str">
        <f>IFERROR(IF(#REF!="",R279*'Unit Rates'!$D$17/100,#REF!),"")</f>
        <v/>
      </c>
    </row>
    <row r="280" spans="1:52" ht="15.6" x14ac:dyDescent="0.3">
      <c r="A280" s="327"/>
      <c r="B280" s="329"/>
      <c r="C280" s="328">
        <v>151.35</v>
      </c>
      <c r="D280" s="330">
        <v>151.47</v>
      </c>
      <c r="E280" s="110">
        <f t="shared" si="48"/>
        <v>120.00000000000455</v>
      </c>
      <c r="F280" s="121"/>
      <c r="G280" s="121"/>
      <c r="H280" s="122">
        <f t="shared" si="49"/>
        <v>0</v>
      </c>
      <c r="I280" s="123" t="s">
        <v>58</v>
      </c>
      <c r="J280" s="111" t="s">
        <v>92</v>
      </c>
      <c r="K280" s="112" t="s">
        <v>103</v>
      </c>
      <c r="L280" s="113" t="str">
        <f>VLOOKUP('Damage Pickup'!$J280&amp;'Damage Pickup'!$K280,Code!$I$2:$M$51,4,0)</f>
        <v>Drain Silt/Debris Removal - Minor</v>
      </c>
      <c r="M280" s="331" t="s">
        <v>803</v>
      </c>
      <c r="N280" s="332">
        <v>348</v>
      </c>
      <c r="O280" s="286" t="s">
        <v>938</v>
      </c>
      <c r="P280" s="109"/>
      <c r="Q280" s="114">
        <f>VLOOKUP(J280&amp;K280,Code!$I$2:$M$51,5,0)</f>
        <v>2.2200000000000002</v>
      </c>
      <c r="R280" s="262">
        <f t="shared" si="47"/>
        <v>266.4000000000101</v>
      </c>
      <c r="S280" s="333">
        <f t="shared" si="53"/>
        <v>0</v>
      </c>
      <c r="T280" s="264">
        <f>IFERROR(R280*'Unit Rates'!$D$17/100,"")</f>
        <v>79.920000000003029</v>
      </c>
      <c r="U280" s="260">
        <f t="shared" si="54"/>
        <v>0</v>
      </c>
      <c r="V280" s="284"/>
      <c r="W280" s="280" t="s">
        <v>385</v>
      </c>
      <c r="X280" s="281" t="s">
        <v>371</v>
      </c>
      <c r="Y280" s="281"/>
      <c r="Z280" s="280"/>
      <c r="AA280" s="281"/>
      <c r="AB280" s="281"/>
      <c r="AC280" s="282"/>
      <c r="AD280" s="281"/>
      <c r="AE280" s="281"/>
      <c r="AF280" s="281"/>
      <c r="AG280" s="280"/>
      <c r="AH280" s="282"/>
      <c r="AI280" s="280"/>
      <c r="AJ280" s="282"/>
      <c r="AK280" s="124"/>
      <c r="AL280" s="125"/>
      <c r="AM280" s="126"/>
      <c r="AN280" s="127"/>
      <c r="AO280" s="127"/>
      <c r="AP280" s="127"/>
      <c r="AQ280" s="115" t="str">
        <f t="shared" si="50"/>
        <v/>
      </c>
      <c r="AR280" s="115">
        <f t="shared" si="56"/>
        <v>114</v>
      </c>
      <c r="AS280" s="115" t="str">
        <f t="shared" si="55"/>
        <v/>
      </c>
      <c r="AT280" s="116" t="str">
        <f ca="1">IF(AS280="","",MIN(OFFSET(C280,0,0):OFFSET(C280,AS280-1,0)))</f>
        <v/>
      </c>
      <c r="AU280" s="116" t="str">
        <f ca="1">IF(AS280="","",MIN(OFFSET(D280,0,0):OFFSET(D280,AS280-1,0)))</f>
        <v/>
      </c>
      <c r="AV280" s="116" t="str">
        <f ca="1">IF(AS280="","",MAX(OFFSET(C280,0,0):OFFSET(C280,AS280-1,0)))</f>
        <v/>
      </c>
      <c r="AW280" s="116" t="str">
        <f ca="1">IF(AS280="","",MAX(OFFSET(D280,0,0):OFFSET(D280,AS280-1,0)))</f>
        <v/>
      </c>
      <c r="AX280" s="116">
        <f t="shared" ca="1" si="51"/>
        <v>0</v>
      </c>
      <c r="AY280" s="117">
        <f t="shared" ca="1" si="52"/>
        <v>0</v>
      </c>
      <c r="AZ280" s="233" t="str">
        <f>IFERROR(IF(#REF!="",R280*'Unit Rates'!$D$17/100,#REF!),"")</f>
        <v/>
      </c>
    </row>
    <row r="281" spans="1:52" ht="15.6" x14ac:dyDescent="0.3">
      <c r="A281" s="327"/>
      <c r="B281" s="329"/>
      <c r="C281" s="328">
        <v>151.47</v>
      </c>
      <c r="D281" s="330">
        <v>151.65</v>
      </c>
      <c r="E281" s="110">
        <f t="shared" si="48"/>
        <v>180.00000000000682</v>
      </c>
      <c r="F281" s="121"/>
      <c r="G281" s="121"/>
      <c r="H281" s="122">
        <f t="shared" si="49"/>
        <v>0</v>
      </c>
      <c r="I281" s="123" t="s">
        <v>58</v>
      </c>
      <c r="J281" s="111" t="s">
        <v>409</v>
      </c>
      <c r="K281" s="112"/>
      <c r="L281" s="113" t="str">
        <f>VLOOKUP('Damage Pickup'!$J281&amp;'Damage Pickup'!$K281,Code!$I$2:$M$51,4,0)</f>
        <v>Medium Grade</v>
      </c>
      <c r="M281" s="331" t="s">
        <v>804</v>
      </c>
      <c r="N281" s="332">
        <v>349</v>
      </c>
      <c r="O281" s="338" t="s">
        <v>801</v>
      </c>
      <c r="P281" s="109"/>
      <c r="Q281" s="114">
        <f>VLOOKUP(J281&amp;K281,Code!$I$2:$M$51,5,0)</f>
        <v>3.828125</v>
      </c>
      <c r="R281" s="262">
        <f t="shared" si="47"/>
        <v>689.06250000002615</v>
      </c>
      <c r="S281" s="333">
        <f t="shared" si="53"/>
        <v>0</v>
      </c>
      <c r="T281" s="264">
        <f>IFERROR(R281*'Unit Rates'!$D$17/100,"")</f>
        <v>206.71875000000784</v>
      </c>
      <c r="U281" s="260">
        <f t="shared" si="54"/>
        <v>0</v>
      </c>
      <c r="V281" s="284"/>
      <c r="W281" s="280" t="s">
        <v>385</v>
      </c>
      <c r="X281" s="281" t="s">
        <v>371</v>
      </c>
      <c r="Y281" s="281"/>
      <c r="Z281" s="280"/>
      <c r="AA281" s="281"/>
      <c r="AB281" s="281"/>
      <c r="AC281" s="282"/>
      <c r="AD281" s="281"/>
      <c r="AE281" s="281"/>
      <c r="AF281" s="281"/>
      <c r="AG281" s="280"/>
      <c r="AH281" s="282"/>
      <c r="AI281" s="280"/>
      <c r="AJ281" s="282"/>
      <c r="AK281" s="124"/>
      <c r="AL281" s="125"/>
      <c r="AM281" s="126"/>
      <c r="AN281" s="127"/>
      <c r="AO281" s="127"/>
      <c r="AP281" s="127"/>
      <c r="AQ281" s="115" t="str">
        <f t="shared" si="50"/>
        <v/>
      </c>
      <c r="AR281" s="115">
        <f t="shared" si="56"/>
        <v>114</v>
      </c>
      <c r="AS281" s="115" t="str">
        <f t="shared" si="55"/>
        <v/>
      </c>
      <c r="AT281" s="116" t="str">
        <f ca="1">IF(AS281="","",MIN(OFFSET(C281,0,0):OFFSET(C281,AS281-1,0)))</f>
        <v/>
      </c>
      <c r="AU281" s="116" t="str">
        <f ca="1">IF(AS281="","",MIN(OFFSET(D281,0,0):OFFSET(D281,AS281-1,0)))</f>
        <v/>
      </c>
      <c r="AV281" s="116" t="str">
        <f ca="1">IF(AS281="","",MAX(OFFSET(C281,0,0):OFFSET(C281,AS281-1,0)))</f>
        <v/>
      </c>
      <c r="AW281" s="116" t="str">
        <f ca="1">IF(AS281="","",MAX(OFFSET(D281,0,0):OFFSET(D281,AS281-1,0)))</f>
        <v/>
      </c>
      <c r="AX281" s="116">
        <f t="shared" ca="1" si="51"/>
        <v>0</v>
      </c>
      <c r="AY281" s="117">
        <f t="shared" ca="1" si="52"/>
        <v>0</v>
      </c>
      <c r="AZ281" s="233" t="str">
        <f>IFERROR(IF(#REF!="",R281*'Unit Rates'!$D$17/100,#REF!),"")</f>
        <v/>
      </c>
    </row>
    <row r="282" spans="1:52" ht="15.6" x14ac:dyDescent="0.3">
      <c r="A282" s="327"/>
      <c r="B282" s="329"/>
      <c r="C282" s="328">
        <v>151.65</v>
      </c>
      <c r="D282" s="330">
        <v>152.54</v>
      </c>
      <c r="E282" s="110">
        <f t="shared" si="48"/>
        <v>889.99999999998636</v>
      </c>
      <c r="F282" s="121"/>
      <c r="G282" s="121"/>
      <c r="H282" s="122">
        <f t="shared" si="49"/>
        <v>0</v>
      </c>
      <c r="I282" s="123" t="s">
        <v>59</v>
      </c>
      <c r="J282" s="111" t="s">
        <v>409</v>
      </c>
      <c r="K282" s="112"/>
      <c r="L282" s="113" t="str">
        <f>VLOOKUP('Damage Pickup'!$J282&amp;'Damage Pickup'!$K282,Code!$I$2:$M$51,4,0)</f>
        <v>Medium Grade</v>
      </c>
      <c r="M282" s="331" t="s">
        <v>805</v>
      </c>
      <c r="N282" s="332" t="s">
        <v>941</v>
      </c>
      <c r="O282" s="286" t="s">
        <v>772</v>
      </c>
      <c r="P282" s="109"/>
      <c r="Q282" s="114">
        <f>VLOOKUP(J282&amp;K282,Code!$I$2:$M$51,5,0)</f>
        <v>3.828125</v>
      </c>
      <c r="R282" s="262">
        <f t="shared" si="47"/>
        <v>3407.0312499999477</v>
      </c>
      <c r="S282" s="333">
        <f t="shared" si="53"/>
        <v>0</v>
      </c>
      <c r="T282" s="264">
        <f>IFERROR(R282*'Unit Rates'!$D$17/100,"")</f>
        <v>1022.1093749999843</v>
      </c>
      <c r="U282" s="260">
        <f t="shared" si="54"/>
        <v>0</v>
      </c>
      <c r="V282" s="284"/>
      <c r="W282" s="280" t="s">
        <v>385</v>
      </c>
      <c r="X282" s="281" t="s">
        <v>371</v>
      </c>
      <c r="Y282" s="281"/>
      <c r="Z282" s="280"/>
      <c r="AA282" s="281"/>
      <c r="AB282" s="281"/>
      <c r="AC282" s="282"/>
      <c r="AD282" s="281"/>
      <c r="AE282" s="281"/>
      <c r="AF282" s="281"/>
      <c r="AG282" s="280"/>
      <c r="AH282" s="282"/>
      <c r="AI282" s="280"/>
      <c r="AJ282" s="282"/>
      <c r="AK282" s="124"/>
      <c r="AL282" s="125"/>
      <c r="AM282" s="126"/>
      <c r="AN282" s="127"/>
      <c r="AO282" s="127"/>
      <c r="AP282" s="127"/>
      <c r="AQ282" s="115" t="str">
        <f t="shared" si="50"/>
        <v/>
      </c>
      <c r="AR282" s="115">
        <f t="shared" si="56"/>
        <v>114</v>
      </c>
      <c r="AS282" s="115" t="str">
        <f t="shared" si="55"/>
        <v/>
      </c>
      <c r="AT282" s="116" t="str">
        <f ca="1">IF(AS282="","",MIN(OFFSET(C282,0,0):OFFSET(C282,AS282-1,0)))</f>
        <v/>
      </c>
      <c r="AU282" s="116" t="str">
        <f ca="1">IF(AS282="","",MIN(OFFSET(D282,0,0):OFFSET(D282,AS282-1,0)))</f>
        <v/>
      </c>
      <c r="AV282" s="116" t="str">
        <f ca="1">IF(AS282="","",MAX(OFFSET(C282,0,0):OFFSET(C282,AS282-1,0)))</f>
        <v/>
      </c>
      <c r="AW282" s="116" t="str">
        <f ca="1">IF(AS282="","",MAX(OFFSET(D282,0,0):OFFSET(D282,AS282-1,0)))</f>
        <v/>
      </c>
      <c r="AX282" s="116">
        <f t="shared" ca="1" si="51"/>
        <v>0</v>
      </c>
      <c r="AY282" s="117">
        <f t="shared" ca="1" si="52"/>
        <v>0</v>
      </c>
      <c r="AZ282" s="233" t="str">
        <f>IFERROR(IF(#REF!="",R282*'Unit Rates'!$D$17/100,#REF!),"")</f>
        <v/>
      </c>
    </row>
    <row r="283" spans="1:52" ht="15.6" x14ac:dyDescent="0.3">
      <c r="A283" s="327"/>
      <c r="B283" s="329"/>
      <c r="C283" s="328">
        <v>152.54</v>
      </c>
      <c r="D283" s="330">
        <v>152.59</v>
      </c>
      <c r="E283" s="110">
        <f t="shared" si="48"/>
        <v>50.000000000011369</v>
      </c>
      <c r="F283" s="121"/>
      <c r="G283" s="121"/>
      <c r="H283" s="122">
        <f t="shared" si="49"/>
        <v>0</v>
      </c>
      <c r="I283" s="123" t="s">
        <v>59</v>
      </c>
      <c r="J283" s="111" t="s">
        <v>409</v>
      </c>
      <c r="K283" s="112"/>
      <c r="L283" s="113" t="str">
        <f>VLOOKUP('Damage Pickup'!$J283&amp;'Damage Pickup'!$K283,Code!$I$2:$M$51,4,0)</f>
        <v>Medium Grade</v>
      </c>
      <c r="M283" s="331" t="s">
        <v>807</v>
      </c>
      <c r="N283" s="332">
        <v>355</v>
      </c>
      <c r="O283" s="286" t="s">
        <v>806</v>
      </c>
      <c r="P283" s="109"/>
      <c r="Q283" s="114">
        <f>VLOOKUP(J283&amp;K283,Code!$I$2:$M$51,5,0)</f>
        <v>3.828125</v>
      </c>
      <c r="R283" s="262">
        <f t="shared" si="47"/>
        <v>191.40625000004351</v>
      </c>
      <c r="S283" s="333">
        <f t="shared" si="53"/>
        <v>0</v>
      </c>
      <c r="T283" s="264">
        <f>IFERROR(R283*'Unit Rates'!$D$17/100,"")</f>
        <v>57.421875000013053</v>
      </c>
      <c r="U283" s="260">
        <f t="shared" si="54"/>
        <v>0</v>
      </c>
      <c r="V283" s="284"/>
      <c r="W283" s="280" t="s">
        <v>385</v>
      </c>
      <c r="X283" s="281" t="s">
        <v>371</v>
      </c>
      <c r="Y283" s="281"/>
      <c r="Z283" s="280"/>
      <c r="AA283" s="281"/>
      <c r="AB283" s="281"/>
      <c r="AC283" s="282"/>
      <c r="AD283" s="281"/>
      <c r="AE283" s="281"/>
      <c r="AF283" s="281"/>
      <c r="AG283" s="280"/>
      <c r="AH283" s="282"/>
      <c r="AI283" s="280"/>
      <c r="AJ283" s="282"/>
      <c r="AK283" s="124"/>
      <c r="AL283" s="125"/>
      <c r="AM283" s="126"/>
      <c r="AN283" s="127"/>
      <c r="AO283" s="127"/>
      <c r="AP283" s="127"/>
      <c r="AQ283" s="115" t="str">
        <f t="shared" si="50"/>
        <v/>
      </c>
      <c r="AR283" s="115">
        <f t="shared" si="56"/>
        <v>114</v>
      </c>
      <c r="AS283" s="115" t="str">
        <f t="shared" si="55"/>
        <v/>
      </c>
      <c r="AT283" s="116" t="str">
        <f ca="1">IF(AS283="","",MIN(OFFSET(C283,0,0):OFFSET(C283,AS283-1,0)))</f>
        <v/>
      </c>
      <c r="AU283" s="116" t="str">
        <f ca="1">IF(AS283="","",MIN(OFFSET(D283,0,0):OFFSET(D283,AS283-1,0)))</f>
        <v/>
      </c>
      <c r="AV283" s="116" t="str">
        <f ca="1">IF(AS283="","",MAX(OFFSET(C283,0,0):OFFSET(C283,AS283-1,0)))</f>
        <v/>
      </c>
      <c r="AW283" s="116" t="str">
        <f ca="1">IF(AS283="","",MAX(OFFSET(D283,0,0):OFFSET(D283,AS283-1,0)))</f>
        <v/>
      </c>
      <c r="AX283" s="116">
        <f t="shared" ca="1" si="51"/>
        <v>0</v>
      </c>
      <c r="AY283" s="117">
        <f t="shared" ca="1" si="52"/>
        <v>0</v>
      </c>
      <c r="AZ283" s="233" t="str">
        <f>IFERROR(IF(#REF!="",R283*'Unit Rates'!$D$17/100,#REF!),"")</f>
        <v/>
      </c>
    </row>
    <row r="284" spans="1:52" ht="15.6" x14ac:dyDescent="0.3">
      <c r="A284" s="327"/>
      <c r="B284" s="329"/>
      <c r="C284" s="328">
        <v>152.59</v>
      </c>
      <c r="D284" s="330">
        <v>153.34</v>
      </c>
      <c r="E284" s="110">
        <f t="shared" si="48"/>
        <v>750</v>
      </c>
      <c r="F284" s="121"/>
      <c r="G284" s="121"/>
      <c r="H284" s="122">
        <f t="shared" si="49"/>
        <v>0</v>
      </c>
      <c r="I284" s="123" t="s">
        <v>59</v>
      </c>
      <c r="J284" s="111" t="s">
        <v>409</v>
      </c>
      <c r="K284" s="112"/>
      <c r="L284" s="113" t="str">
        <f>VLOOKUP('Damage Pickup'!$J284&amp;'Damage Pickup'!$K284,Code!$I$2:$M$51,4,0)</f>
        <v>Medium Grade</v>
      </c>
      <c r="M284" s="331" t="s">
        <v>808</v>
      </c>
      <c r="N284" s="332" t="s">
        <v>942</v>
      </c>
      <c r="O284" s="286" t="s">
        <v>772</v>
      </c>
      <c r="P284" s="109"/>
      <c r="Q284" s="114">
        <f>VLOOKUP(J284&amp;K284,Code!$I$2:$M$51,5,0)</f>
        <v>3.828125</v>
      </c>
      <c r="R284" s="262">
        <f t="shared" si="47"/>
        <v>2871.09375</v>
      </c>
      <c r="S284" s="333">
        <f t="shared" si="53"/>
        <v>0</v>
      </c>
      <c r="T284" s="264">
        <f>IFERROR(R284*'Unit Rates'!$D$17/100,"")</f>
        <v>861.328125</v>
      </c>
      <c r="U284" s="260">
        <f t="shared" si="54"/>
        <v>0</v>
      </c>
      <c r="V284" s="284"/>
      <c r="W284" s="280" t="s">
        <v>385</v>
      </c>
      <c r="X284" s="281" t="s">
        <v>371</v>
      </c>
      <c r="Y284" s="281"/>
      <c r="Z284" s="280"/>
      <c r="AA284" s="281"/>
      <c r="AB284" s="281"/>
      <c r="AC284" s="282"/>
      <c r="AD284" s="281"/>
      <c r="AE284" s="281"/>
      <c r="AF284" s="281"/>
      <c r="AG284" s="280"/>
      <c r="AH284" s="282"/>
      <c r="AI284" s="280"/>
      <c r="AJ284" s="282"/>
      <c r="AK284" s="124"/>
      <c r="AL284" s="125"/>
      <c r="AM284" s="126"/>
      <c r="AN284" s="127"/>
      <c r="AO284" s="127"/>
      <c r="AP284" s="127"/>
      <c r="AQ284" s="115" t="str">
        <f t="shared" si="50"/>
        <v/>
      </c>
      <c r="AR284" s="115">
        <f t="shared" si="56"/>
        <v>114</v>
      </c>
      <c r="AS284" s="115" t="str">
        <f t="shared" si="55"/>
        <v/>
      </c>
      <c r="AT284" s="116" t="str">
        <f ca="1">IF(AS284="","",MIN(OFFSET(C284,0,0):OFFSET(C284,AS284-1,0)))</f>
        <v/>
      </c>
      <c r="AU284" s="116" t="str">
        <f ca="1">IF(AS284="","",MIN(OFFSET(D284,0,0):OFFSET(D284,AS284-1,0)))</f>
        <v/>
      </c>
      <c r="AV284" s="116" t="str">
        <f ca="1">IF(AS284="","",MAX(OFFSET(C284,0,0):OFFSET(C284,AS284-1,0)))</f>
        <v/>
      </c>
      <c r="AW284" s="116" t="str">
        <f ca="1">IF(AS284="","",MAX(OFFSET(D284,0,0):OFFSET(D284,AS284-1,0)))</f>
        <v/>
      </c>
      <c r="AX284" s="116">
        <f t="shared" ca="1" si="51"/>
        <v>0</v>
      </c>
      <c r="AY284" s="117">
        <f t="shared" ca="1" si="52"/>
        <v>0</v>
      </c>
      <c r="AZ284" s="233" t="str">
        <f>IFERROR(IF(#REF!="",R284*'Unit Rates'!$D$17/100,#REF!),"")</f>
        <v/>
      </c>
    </row>
    <row r="285" spans="1:52" ht="15.6" x14ac:dyDescent="0.3">
      <c r="A285" s="327"/>
      <c r="B285" s="329"/>
      <c r="C285" s="328">
        <v>153.94</v>
      </c>
      <c r="D285" s="330">
        <v>154.34</v>
      </c>
      <c r="E285" s="110">
        <f t="shared" si="48"/>
        <v>400.00000000000568</v>
      </c>
      <c r="F285" s="121"/>
      <c r="G285" s="121"/>
      <c r="H285" s="122">
        <f t="shared" si="49"/>
        <v>0</v>
      </c>
      <c r="I285" s="123" t="s">
        <v>59</v>
      </c>
      <c r="J285" s="111" t="s">
        <v>409</v>
      </c>
      <c r="K285" s="112"/>
      <c r="L285" s="113" t="str">
        <f>VLOOKUP('Damage Pickup'!$J285&amp;'Damage Pickup'!$K285,Code!$I$2:$M$51,4,0)</f>
        <v>Medium Grade</v>
      </c>
      <c r="M285" s="331" t="s">
        <v>809</v>
      </c>
      <c r="N285" s="332" t="s">
        <v>943</v>
      </c>
      <c r="O285" s="286" t="s">
        <v>772</v>
      </c>
      <c r="P285" s="109"/>
      <c r="Q285" s="114">
        <f>VLOOKUP(J285&amp;K285,Code!$I$2:$M$51,5,0)</f>
        <v>3.828125</v>
      </c>
      <c r="R285" s="262">
        <f t="shared" si="47"/>
        <v>1531.2500000000218</v>
      </c>
      <c r="S285" s="333">
        <f t="shared" si="53"/>
        <v>0</v>
      </c>
      <c r="T285" s="264">
        <f>IFERROR(R285*'Unit Rates'!$D$17/100,"")</f>
        <v>459.37500000000654</v>
      </c>
      <c r="U285" s="260">
        <f t="shared" si="54"/>
        <v>0</v>
      </c>
      <c r="V285" s="284"/>
      <c r="W285" s="280" t="s">
        <v>385</v>
      </c>
      <c r="X285" s="281" t="s">
        <v>371</v>
      </c>
      <c r="Y285" s="281"/>
      <c r="Z285" s="280"/>
      <c r="AA285" s="281"/>
      <c r="AB285" s="281"/>
      <c r="AC285" s="282"/>
      <c r="AD285" s="281"/>
      <c r="AE285" s="281"/>
      <c r="AF285" s="281"/>
      <c r="AG285" s="280"/>
      <c r="AH285" s="282"/>
      <c r="AI285" s="280"/>
      <c r="AJ285" s="282"/>
      <c r="AK285" s="124"/>
      <c r="AL285" s="125"/>
      <c r="AM285" s="126"/>
      <c r="AN285" s="127"/>
      <c r="AO285" s="127"/>
      <c r="AP285" s="127"/>
      <c r="AQ285" s="115" t="str">
        <f t="shared" si="50"/>
        <v/>
      </c>
      <c r="AR285" s="115">
        <f t="shared" si="56"/>
        <v>114</v>
      </c>
      <c r="AS285" s="115" t="str">
        <f t="shared" si="55"/>
        <v/>
      </c>
      <c r="AT285" s="116" t="str">
        <f ca="1">IF(AS285="","",MIN(OFFSET(C285,0,0):OFFSET(C285,AS285-1,0)))</f>
        <v/>
      </c>
      <c r="AU285" s="116" t="str">
        <f ca="1">IF(AS285="","",MIN(OFFSET(D285,0,0):OFFSET(D285,AS285-1,0)))</f>
        <v/>
      </c>
      <c r="AV285" s="116" t="str">
        <f ca="1">IF(AS285="","",MAX(OFFSET(C285,0,0):OFFSET(C285,AS285-1,0)))</f>
        <v/>
      </c>
      <c r="AW285" s="116" t="str">
        <f ca="1">IF(AS285="","",MAX(OFFSET(D285,0,0):OFFSET(D285,AS285-1,0)))</f>
        <v/>
      </c>
      <c r="AX285" s="116">
        <f t="shared" ca="1" si="51"/>
        <v>0</v>
      </c>
      <c r="AY285" s="117">
        <f t="shared" ca="1" si="52"/>
        <v>0</v>
      </c>
      <c r="AZ285" s="233" t="str">
        <f>IFERROR(IF(#REF!="",R285*'Unit Rates'!$D$17/100,#REF!),"")</f>
        <v/>
      </c>
    </row>
    <row r="286" spans="1:52" ht="15.6" x14ac:dyDescent="0.3">
      <c r="A286" s="327"/>
      <c r="B286" s="329"/>
      <c r="C286" s="328">
        <v>154.34</v>
      </c>
      <c r="D286" s="330">
        <v>154.59</v>
      </c>
      <c r="E286" s="110">
        <f t="shared" si="48"/>
        <v>250</v>
      </c>
      <c r="F286" s="121"/>
      <c r="G286" s="121"/>
      <c r="H286" s="122">
        <f t="shared" si="49"/>
        <v>0</v>
      </c>
      <c r="I286" s="123" t="s">
        <v>59</v>
      </c>
      <c r="J286" s="111" t="s">
        <v>95</v>
      </c>
      <c r="K286" s="112" t="s">
        <v>103</v>
      </c>
      <c r="L286" s="113" t="str">
        <f>VLOOKUP('Damage Pickup'!$J286&amp;'Damage Pickup'!$K286,Code!$I$2:$M$51,4,0)</f>
        <v>Heavy Grade</v>
      </c>
      <c r="M286" s="331" t="s">
        <v>810</v>
      </c>
      <c r="N286" s="332" t="s">
        <v>944</v>
      </c>
      <c r="O286" s="338" t="s">
        <v>806</v>
      </c>
      <c r="P286" s="109"/>
      <c r="Q286" s="114">
        <f>VLOOKUP(J286&amp;K286,Code!$I$2:$M$51,5,0)</f>
        <v>19.755208333333329</v>
      </c>
      <c r="R286" s="262">
        <f t="shared" si="47"/>
        <v>4938.8020833333321</v>
      </c>
      <c r="S286" s="333">
        <f t="shared" si="53"/>
        <v>0</v>
      </c>
      <c r="T286" s="264">
        <f>IFERROR(R286*'Unit Rates'!$D$17/100,"")</f>
        <v>1481.6406249999998</v>
      </c>
      <c r="U286" s="260">
        <f t="shared" si="54"/>
        <v>0</v>
      </c>
      <c r="V286" s="284"/>
      <c r="W286" s="280" t="s">
        <v>385</v>
      </c>
      <c r="X286" s="281" t="s">
        <v>371</v>
      </c>
      <c r="Y286" s="281"/>
      <c r="Z286" s="280"/>
      <c r="AA286" s="281"/>
      <c r="AB286" s="281"/>
      <c r="AC286" s="282"/>
      <c r="AD286" s="281"/>
      <c r="AE286" s="281"/>
      <c r="AF286" s="281"/>
      <c r="AG286" s="280"/>
      <c r="AH286" s="282"/>
      <c r="AI286" s="280"/>
      <c r="AJ286" s="282"/>
      <c r="AK286" s="124"/>
      <c r="AL286" s="125"/>
      <c r="AM286" s="126"/>
      <c r="AN286" s="127"/>
      <c r="AO286" s="127"/>
      <c r="AP286" s="127"/>
      <c r="AQ286" s="115" t="str">
        <f t="shared" si="50"/>
        <v/>
      </c>
      <c r="AR286" s="115">
        <f t="shared" si="56"/>
        <v>114</v>
      </c>
      <c r="AS286" s="115" t="str">
        <f t="shared" si="55"/>
        <v/>
      </c>
      <c r="AT286" s="116" t="str">
        <f ca="1">IF(AS286="","",MIN(OFFSET(C286,0,0):OFFSET(C286,AS286-1,0)))</f>
        <v/>
      </c>
      <c r="AU286" s="116" t="str">
        <f ca="1">IF(AS286="","",MIN(OFFSET(D286,0,0):OFFSET(D286,AS286-1,0)))</f>
        <v/>
      </c>
      <c r="AV286" s="116" t="str">
        <f ca="1">IF(AS286="","",MAX(OFFSET(C286,0,0):OFFSET(C286,AS286-1,0)))</f>
        <v/>
      </c>
      <c r="AW286" s="116" t="str">
        <f ca="1">IF(AS286="","",MAX(OFFSET(D286,0,0):OFFSET(D286,AS286-1,0)))</f>
        <v/>
      </c>
      <c r="AX286" s="116">
        <f t="shared" ca="1" si="51"/>
        <v>0</v>
      </c>
      <c r="AY286" s="117">
        <f t="shared" ca="1" si="52"/>
        <v>0</v>
      </c>
      <c r="AZ286" s="233" t="str">
        <f>IFERROR(IF(#REF!="",R286*'Unit Rates'!$D$17/100,#REF!),"")</f>
        <v/>
      </c>
    </row>
    <row r="287" spans="1:52" ht="15.6" x14ac:dyDescent="0.3">
      <c r="A287" s="327"/>
      <c r="B287" s="329"/>
      <c r="C287" s="328">
        <v>154.59</v>
      </c>
      <c r="D287" s="330">
        <v>154.76</v>
      </c>
      <c r="E287" s="110">
        <f t="shared" si="48"/>
        <v>169.99999999998749</v>
      </c>
      <c r="F287" s="121"/>
      <c r="G287" s="121"/>
      <c r="H287" s="122">
        <f t="shared" si="49"/>
        <v>0</v>
      </c>
      <c r="I287" s="123" t="s">
        <v>59</v>
      </c>
      <c r="J287" s="111" t="s">
        <v>409</v>
      </c>
      <c r="K287" s="112"/>
      <c r="L287" s="113" t="str">
        <f>VLOOKUP('Damage Pickup'!$J287&amp;'Damage Pickup'!$K287,Code!$I$2:$M$51,4,0)</f>
        <v>Medium Grade</v>
      </c>
      <c r="M287" s="331" t="s">
        <v>811</v>
      </c>
      <c r="N287" s="332">
        <v>364</v>
      </c>
      <c r="O287" s="286" t="s">
        <v>772</v>
      </c>
      <c r="P287" s="109"/>
      <c r="Q287" s="114">
        <f>VLOOKUP(J287&amp;K287,Code!$I$2:$M$51,5,0)</f>
        <v>3.828125</v>
      </c>
      <c r="R287" s="262">
        <f t="shared" si="47"/>
        <v>650.78124999995214</v>
      </c>
      <c r="S287" s="333">
        <f t="shared" si="53"/>
        <v>0</v>
      </c>
      <c r="T287" s="264">
        <f>IFERROR(R287*'Unit Rates'!$D$17/100,"")</f>
        <v>195.23437499998562</v>
      </c>
      <c r="U287" s="260">
        <f t="shared" si="54"/>
        <v>0</v>
      </c>
      <c r="V287" s="284"/>
      <c r="W287" s="280" t="s">
        <v>385</v>
      </c>
      <c r="X287" s="281" t="s">
        <v>371</v>
      </c>
      <c r="Y287" s="281"/>
      <c r="Z287" s="280"/>
      <c r="AA287" s="281"/>
      <c r="AB287" s="281"/>
      <c r="AC287" s="282"/>
      <c r="AD287" s="281"/>
      <c r="AE287" s="281"/>
      <c r="AF287" s="281"/>
      <c r="AG287" s="280"/>
      <c r="AH287" s="282"/>
      <c r="AI287" s="280"/>
      <c r="AJ287" s="282"/>
      <c r="AK287" s="124"/>
      <c r="AL287" s="125"/>
      <c r="AM287" s="126"/>
      <c r="AN287" s="127"/>
      <c r="AO287" s="127"/>
      <c r="AP287" s="127"/>
      <c r="AQ287" s="115" t="str">
        <f t="shared" si="50"/>
        <v/>
      </c>
      <c r="AR287" s="115">
        <f t="shared" si="56"/>
        <v>114</v>
      </c>
      <c r="AS287" s="115" t="str">
        <f t="shared" si="55"/>
        <v/>
      </c>
      <c r="AT287" s="116" t="str">
        <f ca="1">IF(AS287="","",MIN(OFFSET(C287,0,0):OFFSET(C287,AS287-1,0)))</f>
        <v/>
      </c>
      <c r="AU287" s="116" t="str">
        <f ca="1">IF(AS287="","",MIN(OFFSET(D287,0,0):OFFSET(D287,AS287-1,0)))</f>
        <v/>
      </c>
      <c r="AV287" s="116" t="str">
        <f ca="1">IF(AS287="","",MAX(OFFSET(C287,0,0):OFFSET(C287,AS287-1,0)))</f>
        <v/>
      </c>
      <c r="AW287" s="116" t="str">
        <f ca="1">IF(AS287="","",MAX(OFFSET(D287,0,0):OFFSET(D287,AS287-1,0)))</f>
        <v/>
      </c>
      <c r="AX287" s="116">
        <f t="shared" ca="1" si="51"/>
        <v>0</v>
      </c>
      <c r="AY287" s="117">
        <f t="shared" ca="1" si="52"/>
        <v>0</v>
      </c>
      <c r="AZ287" s="233" t="str">
        <f>IFERROR(IF(#REF!="",R287*'Unit Rates'!$D$17/100,#REF!),"")</f>
        <v/>
      </c>
    </row>
    <row r="288" spans="1:52" ht="15.6" x14ac:dyDescent="0.3">
      <c r="A288" s="327"/>
      <c r="B288" s="329"/>
      <c r="C288" s="328">
        <v>154.76</v>
      </c>
      <c r="D288" s="330">
        <v>154.84</v>
      </c>
      <c r="E288" s="110">
        <f t="shared" si="48"/>
        <v>80.000000000012506</v>
      </c>
      <c r="F288" s="121"/>
      <c r="G288" s="121"/>
      <c r="H288" s="122">
        <f t="shared" si="49"/>
        <v>0</v>
      </c>
      <c r="I288" s="123" t="s">
        <v>59</v>
      </c>
      <c r="J288" s="111" t="s">
        <v>95</v>
      </c>
      <c r="K288" s="112" t="s">
        <v>103</v>
      </c>
      <c r="L288" s="113" t="str">
        <f>VLOOKUP('Damage Pickup'!$J288&amp;'Damage Pickup'!$K288,Code!$I$2:$M$51,4,0)</f>
        <v>Heavy Grade</v>
      </c>
      <c r="M288" s="331" t="s">
        <v>812</v>
      </c>
      <c r="N288" s="332">
        <v>365</v>
      </c>
      <c r="O288" s="286" t="s">
        <v>772</v>
      </c>
      <c r="P288" s="109"/>
      <c r="Q288" s="114">
        <f>VLOOKUP(J288&amp;K288,Code!$I$2:$M$51,5,0)</f>
        <v>19.755208333333329</v>
      </c>
      <c r="R288" s="262">
        <f t="shared" si="47"/>
        <v>1580.4166666669134</v>
      </c>
      <c r="S288" s="333">
        <f t="shared" si="53"/>
        <v>0</v>
      </c>
      <c r="T288" s="264">
        <f>IFERROR(R288*'Unit Rates'!$D$17/100,"")</f>
        <v>474.12500000007407</v>
      </c>
      <c r="U288" s="260">
        <f t="shared" si="54"/>
        <v>0</v>
      </c>
      <c r="V288" s="284"/>
      <c r="W288" s="280" t="s">
        <v>385</v>
      </c>
      <c r="X288" s="281" t="s">
        <v>371</v>
      </c>
      <c r="Y288" s="281"/>
      <c r="Z288" s="280"/>
      <c r="AA288" s="281"/>
      <c r="AB288" s="281"/>
      <c r="AC288" s="282"/>
      <c r="AD288" s="281"/>
      <c r="AE288" s="281"/>
      <c r="AF288" s="281"/>
      <c r="AG288" s="280"/>
      <c r="AH288" s="282"/>
      <c r="AI288" s="280"/>
      <c r="AJ288" s="282"/>
      <c r="AK288" s="124"/>
      <c r="AL288" s="125"/>
      <c r="AM288" s="126"/>
      <c r="AN288" s="127"/>
      <c r="AO288" s="127"/>
      <c r="AP288" s="127"/>
      <c r="AQ288" s="115" t="str">
        <f t="shared" si="50"/>
        <v/>
      </c>
      <c r="AR288" s="115">
        <f t="shared" si="56"/>
        <v>114</v>
      </c>
      <c r="AS288" s="115" t="str">
        <f t="shared" si="55"/>
        <v/>
      </c>
      <c r="AT288" s="116" t="str">
        <f ca="1">IF(AS288="","",MIN(OFFSET(C288,0,0):OFFSET(C288,AS288-1,0)))</f>
        <v/>
      </c>
      <c r="AU288" s="116" t="str">
        <f ca="1">IF(AS288="","",MIN(OFFSET(D288,0,0):OFFSET(D288,AS288-1,0)))</f>
        <v/>
      </c>
      <c r="AV288" s="116" t="str">
        <f ca="1">IF(AS288="","",MAX(OFFSET(C288,0,0):OFFSET(C288,AS288-1,0)))</f>
        <v/>
      </c>
      <c r="AW288" s="116" t="str">
        <f ca="1">IF(AS288="","",MAX(OFFSET(D288,0,0):OFFSET(D288,AS288-1,0)))</f>
        <v/>
      </c>
      <c r="AX288" s="116">
        <f t="shared" ca="1" si="51"/>
        <v>0</v>
      </c>
      <c r="AY288" s="117">
        <f t="shared" ca="1" si="52"/>
        <v>0</v>
      </c>
      <c r="AZ288" s="233" t="str">
        <f>IFERROR(IF(#REF!="",R288*'Unit Rates'!$D$17/100,#REF!),"")</f>
        <v/>
      </c>
    </row>
    <row r="289" spans="1:52" ht="15.6" x14ac:dyDescent="0.3">
      <c r="A289" s="327"/>
      <c r="B289" s="329"/>
      <c r="C289" s="328">
        <v>154.82</v>
      </c>
      <c r="D289" s="330">
        <v>154.96</v>
      </c>
      <c r="E289" s="110">
        <f t="shared" si="48"/>
        <v>140.00000000001478</v>
      </c>
      <c r="F289" s="121"/>
      <c r="G289" s="121"/>
      <c r="H289" s="122">
        <f t="shared" si="49"/>
        <v>0</v>
      </c>
      <c r="I289" s="123" t="s">
        <v>59</v>
      </c>
      <c r="J289" s="111" t="s">
        <v>409</v>
      </c>
      <c r="K289" s="112"/>
      <c r="L289" s="113" t="str">
        <f>VLOOKUP('Damage Pickup'!$J289&amp;'Damage Pickup'!$K289,Code!$I$2:$M$51,4,0)</f>
        <v>Medium Grade</v>
      </c>
      <c r="M289" s="331" t="s">
        <v>813</v>
      </c>
      <c r="N289" s="332">
        <v>366</v>
      </c>
      <c r="O289" s="286" t="s">
        <v>772</v>
      </c>
      <c r="P289" s="109"/>
      <c r="Q289" s="114">
        <f>VLOOKUP(J289&amp;K289,Code!$I$2:$M$51,5,0)</f>
        <v>3.828125</v>
      </c>
      <c r="R289" s="262">
        <f t="shared" si="47"/>
        <v>535.93750000005662</v>
      </c>
      <c r="S289" s="333">
        <f t="shared" si="53"/>
        <v>0</v>
      </c>
      <c r="T289" s="264">
        <f>IFERROR(R289*'Unit Rates'!$D$17/100,"")</f>
        <v>160.781250000017</v>
      </c>
      <c r="U289" s="260">
        <f t="shared" si="54"/>
        <v>0</v>
      </c>
      <c r="V289" s="284"/>
      <c r="W289" s="280" t="s">
        <v>385</v>
      </c>
      <c r="X289" s="281" t="s">
        <v>371</v>
      </c>
      <c r="Y289" s="281"/>
      <c r="Z289" s="280"/>
      <c r="AA289" s="281"/>
      <c r="AB289" s="281"/>
      <c r="AC289" s="282"/>
      <c r="AD289" s="281"/>
      <c r="AE289" s="281"/>
      <c r="AF289" s="281"/>
      <c r="AG289" s="280"/>
      <c r="AH289" s="282"/>
      <c r="AI289" s="280"/>
      <c r="AJ289" s="282"/>
      <c r="AK289" s="124"/>
      <c r="AL289" s="125"/>
      <c r="AM289" s="126"/>
      <c r="AN289" s="127"/>
      <c r="AO289" s="127"/>
      <c r="AP289" s="127"/>
      <c r="AQ289" s="115" t="str">
        <f t="shared" si="50"/>
        <v/>
      </c>
      <c r="AR289" s="115">
        <f t="shared" si="56"/>
        <v>114</v>
      </c>
      <c r="AS289" s="115" t="str">
        <f t="shared" si="55"/>
        <v/>
      </c>
      <c r="AT289" s="116" t="str">
        <f ca="1">IF(AS289="","",MIN(OFFSET(C289,0,0):OFFSET(C289,AS289-1,0)))</f>
        <v/>
      </c>
      <c r="AU289" s="116" t="str">
        <f ca="1">IF(AS289="","",MIN(OFFSET(D289,0,0):OFFSET(D289,AS289-1,0)))</f>
        <v/>
      </c>
      <c r="AV289" s="116" t="str">
        <f ca="1">IF(AS289="","",MAX(OFFSET(C289,0,0):OFFSET(C289,AS289-1,0)))</f>
        <v/>
      </c>
      <c r="AW289" s="116" t="str">
        <f ca="1">IF(AS289="","",MAX(OFFSET(D289,0,0):OFFSET(D289,AS289-1,0)))</f>
        <v/>
      </c>
      <c r="AX289" s="116">
        <f t="shared" ca="1" si="51"/>
        <v>0</v>
      </c>
      <c r="AY289" s="117">
        <f t="shared" ca="1" si="52"/>
        <v>0</v>
      </c>
      <c r="AZ289" s="233" t="str">
        <f>IFERROR(IF(#REF!="",R289*'Unit Rates'!$D$17/100,#REF!),"")</f>
        <v/>
      </c>
    </row>
    <row r="290" spans="1:52" ht="15.6" x14ac:dyDescent="0.3">
      <c r="A290" s="327"/>
      <c r="B290" s="329"/>
      <c r="C290" s="328">
        <v>154.96</v>
      </c>
      <c r="D290" s="330">
        <v>155.29</v>
      </c>
      <c r="E290" s="110">
        <f t="shared" si="48"/>
        <v>329.99999999998408</v>
      </c>
      <c r="F290" s="121"/>
      <c r="G290" s="121"/>
      <c r="H290" s="122">
        <f t="shared" si="49"/>
        <v>0</v>
      </c>
      <c r="I290" s="123" t="s">
        <v>459</v>
      </c>
      <c r="J290" s="111" t="s">
        <v>93</v>
      </c>
      <c r="K290" s="112" t="s">
        <v>103</v>
      </c>
      <c r="L290" s="113" t="str">
        <f>VLOOKUP('Damage Pickup'!$J290&amp;'Damage Pickup'!$K290,Code!$I$2:$M$51,4,0)</f>
        <v>Drain Reshape</v>
      </c>
      <c r="M290" s="331" t="s">
        <v>814</v>
      </c>
      <c r="N290" s="332">
        <v>367</v>
      </c>
      <c r="O290" s="286" t="s">
        <v>799</v>
      </c>
      <c r="P290" s="109"/>
      <c r="Q290" s="114">
        <f>VLOOKUP(J290&amp;K290,Code!$I$2:$M$51,5,0)</f>
        <v>1.18875</v>
      </c>
      <c r="R290" s="262">
        <f t="shared" si="47"/>
        <v>392.28749999998109</v>
      </c>
      <c r="S290" s="333">
        <f t="shared" si="53"/>
        <v>0</v>
      </c>
      <c r="T290" s="264">
        <f>IFERROR(R290*'Unit Rates'!$D$17/100,"")</f>
        <v>117.68624999999433</v>
      </c>
      <c r="U290" s="260">
        <f t="shared" si="54"/>
        <v>0</v>
      </c>
      <c r="V290" s="284"/>
      <c r="W290" s="280" t="s">
        <v>385</v>
      </c>
      <c r="X290" s="281" t="s">
        <v>371</v>
      </c>
      <c r="Y290" s="281"/>
      <c r="Z290" s="280"/>
      <c r="AA290" s="281"/>
      <c r="AB290" s="281"/>
      <c r="AC290" s="282"/>
      <c r="AD290" s="281"/>
      <c r="AE290" s="281"/>
      <c r="AF290" s="281"/>
      <c r="AG290" s="280"/>
      <c r="AH290" s="282"/>
      <c r="AI290" s="280"/>
      <c r="AJ290" s="282"/>
      <c r="AK290" s="124"/>
      <c r="AL290" s="125"/>
      <c r="AM290" s="126"/>
      <c r="AN290" s="127"/>
      <c r="AO290" s="127"/>
      <c r="AP290" s="127"/>
      <c r="AQ290" s="115" t="str">
        <f t="shared" si="50"/>
        <v/>
      </c>
      <c r="AR290" s="115">
        <f t="shared" si="56"/>
        <v>114</v>
      </c>
      <c r="AS290" s="115" t="str">
        <f t="shared" si="55"/>
        <v/>
      </c>
      <c r="AT290" s="116" t="str">
        <f ca="1">IF(AS290="","",MIN(OFFSET(C290,0,0):OFFSET(C290,AS290-1,0)))</f>
        <v/>
      </c>
      <c r="AU290" s="116" t="str">
        <f ca="1">IF(AS290="","",MIN(OFFSET(D290,0,0):OFFSET(D290,AS290-1,0)))</f>
        <v/>
      </c>
      <c r="AV290" s="116" t="str">
        <f ca="1">IF(AS290="","",MAX(OFFSET(C290,0,0):OFFSET(C290,AS290-1,0)))</f>
        <v/>
      </c>
      <c r="AW290" s="116" t="str">
        <f ca="1">IF(AS290="","",MAX(OFFSET(D290,0,0):OFFSET(D290,AS290-1,0)))</f>
        <v/>
      </c>
      <c r="AX290" s="116">
        <f t="shared" ca="1" si="51"/>
        <v>0</v>
      </c>
      <c r="AY290" s="117">
        <f t="shared" ca="1" si="52"/>
        <v>0</v>
      </c>
      <c r="AZ290" s="233" t="str">
        <f>IFERROR(IF(#REF!="",R290*'Unit Rates'!$D$17/100,#REF!),"")</f>
        <v/>
      </c>
    </row>
    <row r="291" spans="1:52" ht="15.6" x14ac:dyDescent="0.3">
      <c r="A291" s="327"/>
      <c r="B291" s="329"/>
      <c r="C291" s="328">
        <v>155.29</v>
      </c>
      <c r="D291" s="330">
        <v>155.9</v>
      </c>
      <c r="E291" s="110">
        <f t="shared" si="48"/>
        <v>610.00000000001364</v>
      </c>
      <c r="F291" s="121"/>
      <c r="G291" s="121"/>
      <c r="H291" s="122">
        <f t="shared" si="49"/>
        <v>0</v>
      </c>
      <c r="I291" s="123" t="s">
        <v>59</v>
      </c>
      <c r="J291" s="111" t="s">
        <v>409</v>
      </c>
      <c r="K291" s="112"/>
      <c r="L291" s="113" t="str">
        <f>VLOOKUP('Damage Pickup'!$J291&amp;'Damage Pickup'!$K291,Code!$I$2:$M$51,4,0)</f>
        <v>Medium Grade</v>
      </c>
      <c r="M291" s="331" t="s">
        <v>815</v>
      </c>
      <c r="N291" s="332" t="s">
        <v>1058</v>
      </c>
      <c r="O291" s="286" t="s">
        <v>772</v>
      </c>
      <c r="P291" s="109"/>
      <c r="Q291" s="114">
        <f>VLOOKUP(J291&amp;K291,Code!$I$2:$M$51,5,0)</f>
        <v>3.828125</v>
      </c>
      <c r="R291" s="262">
        <f t="shared" si="47"/>
        <v>2335.1562500000523</v>
      </c>
      <c r="S291" s="333">
        <f t="shared" si="53"/>
        <v>0</v>
      </c>
      <c r="T291" s="264">
        <f>IFERROR(R291*'Unit Rates'!$D$17/100,"")</f>
        <v>700.54687500001569</v>
      </c>
      <c r="U291" s="260">
        <f t="shared" si="54"/>
        <v>0</v>
      </c>
      <c r="V291" s="284"/>
      <c r="W291" s="280" t="s">
        <v>385</v>
      </c>
      <c r="X291" s="281" t="s">
        <v>371</v>
      </c>
      <c r="Y291" s="281"/>
      <c r="Z291" s="280"/>
      <c r="AA291" s="281"/>
      <c r="AB291" s="281"/>
      <c r="AC291" s="282"/>
      <c r="AD291" s="281"/>
      <c r="AE291" s="281"/>
      <c r="AF291" s="281"/>
      <c r="AG291" s="280"/>
      <c r="AH291" s="282"/>
      <c r="AI291" s="280"/>
      <c r="AJ291" s="282"/>
      <c r="AK291" s="124"/>
      <c r="AL291" s="125"/>
      <c r="AM291" s="126"/>
      <c r="AN291" s="127"/>
      <c r="AO291" s="127"/>
      <c r="AP291" s="127"/>
      <c r="AQ291" s="115" t="str">
        <f t="shared" si="50"/>
        <v/>
      </c>
      <c r="AR291" s="115">
        <f t="shared" si="56"/>
        <v>114</v>
      </c>
      <c r="AS291" s="115" t="str">
        <f t="shared" si="55"/>
        <v/>
      </c>
      <c r="AT291" s="116" t="str">
        <f ca="1">IF(AS291="","",MIN(OFFSET(C291,0,0):OFFSET(C291,AS291-1,0)))</f>
        <v/>
      </c>
      <c r="AU291" s="116" t="str">
        <f ca="1">IF(AS291="","",MIN(OFFSET(D291,0,0):OFFSET(D291,AS291-1,0)))</f>
        <v/>
      </c>
      <c r="AV291" s="116" t="str">
        <f ca="1">IF(AS291="","",MAX(OFFSET(C291,0,0):OFFSET(C291,AS291-1,0)))</f>
        <v/>
      </c>
      <c r="AW291" s="116" t="str">
        <f ca="1">IF(AS291="","",MAX(OFFSET(D291,0,0):OFFSET(D291,AS291-1,0)))</f>
        <v/>
      </c>
      <c r="AX291" s="116">
        <f t="shared" ca="1" si="51"/>
        <v>0</v>
      </c>
      <c r="AY291" s="117">
        <f t="shared" ca="1" si="52"/>
        <v>0</v>
      </c>
      <c r="AZ291" s="233" t="str">
        <f>IFERROR(IF(#REF!="",R291*'Unit Rates'!$D$17/100,#REF!),"")</f>
        <v/>
      </c>
    </row>
    <row r="292" spans="1:52" ht="15.6" x14ac:dyDescent="0.3">
      <c r="A292" s="327"/>
      <c r="B292" s="329"/>
      <c r="C292" s="328">
        <v>156.19</v>
      </c>
      <c r="D292" s="330">
        <v>156.32</v>
      </c>
      <c r="E292" s="110">
        <f t="shared" si="48"/>
        <v>129.99999999999545</v>
      </c>
      <c r="F292" s="121"/>
      <c r="G292" s="121"/>
      <c r="H292" s="122">
        <f t="shared" si="49"/>
        <v>0</v>
      </c>
      <c r="I292" s="123" t="s">
        <v>59</v>
      </c>
      <c r="J292" s="111" t="s">
        <v>95</v>
      </c>
      <c r="K292" s="112" t="s">
        <v>103</v>
      </c>
      <c r="L292" s="113" t="str">
        <f>VLOOKUP('Damage Pickup'!$J292&amp;'Damage Pickup'!$K292,Code!$I$2:$M$51,4,0)</f>
        <v>Heavy Grade</v>
      </c>
      <c r="M292" s="331" t="s">
        <v>816</v>
      </c>
      <c r="N292" s="332">
        <v>370</v>
      </c>
      <c r="O292" s="286" t="s">
        <v>772</v>
      </c>
      <c r="P292" s="109"/>
      <c r="Q292" s="114">
        <f>VLOOKUP(J292&amp;K292,Code!$I$2:$M$51,5,0)</f>
        <v>19.755208333333329</v>
      </c>
      <c r="R292" s="262">
        <f t="shared" si="47"/>
        <v>2568.177083333243</v>
      </c>
      <c r="S292" s="333">
        <f t="shared" si="53"/>
        <v>0</v>
      </c>
      <c r="T292" s="264">
        <f>IFERROR(R292*'Unit Rates'!$D$17/100,"")</f>
        <v>770.45312499997294</v>
      </c>
      <c r="U292" s="260">
        <f t="shared" si="54"/>
        <v>0</v>
      </c>
      <c r="V292" s="284"/>
      <c r="W292" s="280" t="s">
        <v>385</v>
      </c>
      <c r="X292" s="281" t="s">
        <v>371</v>
      </c>
      <c r="Y292" s="281"/>
      <c r="Z292" s="280"/>
      <c r="AA292" s="281"/>
      <c r="AB292" s="281"/>
      <c r="AC292" s="282"/>
      <c r="AD292" s="281"/>
      <c r="AE292" s="281"/>
      <c r="AF292" s="281"/>
      <c r="AG292" s="280"/>
      <c r="AH292" s="282"/>
      <c r="AI292" s="280"/>
      <c r="AJ292" s="282"/>
      <c r="AK292" s="124"/>
      <c r="AL292" s="125"/>
      <c r="AM292" s="126"/>
      <c r="AN292" s="127"/>
      <c r="AO292" s="127"/>
      <c r="AP292" s="127"/>
      <c r="AQ292" s="115" t="str">
        <f t="shared" si="50"/>
        <v/>
      </c>
      <c r="AR292" s="115">
        <f t="shared" si="56"/>
        <v>114</v>
      </c>
      <c r="AS292" s="115" t="str">
        <f t="shared" si="55"/>
        <v/>
      </c>
      <c r="AT292" s="116" t="str">
        <f ca="1">IF(AS292="","",MIN(OFFSET(C292,0,0):OFFSET(C292,AS292-1,0)))</f>
        <v/>
      </c>
      <c r="AU292" s="116" t="str">
        <f ca="1">IF(AS292="","",MIN(OFFSET(D292,0,0):OFFSET(D292,AS292-1,0)))</f>
        <v/>
      </c>
      <c r="AV292" s="116" t="str">
        <f ca="1">IF(AS292="","",MAX(OFFSET(C292,0,0):OFFSET(C292,AS292-1,0)))</f>
        <v/>
      </c>
      <c r="AW292" s="116" t="str">
        <f ca="1">IF(AS292="","",MAX(OFFSET(D292,0,0):OFFSET(D292,AS292-1,0)))</f>
        <v/>
      </c>
      <c r="AX292" s="116">
        <f t="shared" ca="1" si="51"/>
        <v>0</v>
      </c>
      <c r="AY292" s="117">
        <f t="shared" ca="1" si="52"/>
        <v>0</v>
      </c>
      <c r="AZ292" s="233" t="str">
        <f>IFERROR(IF(#REF!="",R292*'Unit Rates'!$D$17/100,#REF!),"")</f>
        <v/>
      </c>
    </row>
    <row r="293" spans="1:52" ht="15.6" x14ac:dyDescent="0.3">
      <c r="A293" s="327"/>
      <c r="B293" s="329"/>
      <c r="C293" s="328">
        <v>156.52000000000001</v>
      </c>
      <c r="D293" s="330">
        <v>156.87</v>
      </c>
      <c r="E293" s="110">
        <f t="shared" si="48"/>
        <v>349.99999999999432</v>
      </c>
      <c r="F293" s="121"/>
      <c r="G293" s="121"/>
      <c r="H293" s="122">
        <f t="shared" si="49"/>
        <v>0</v>
      </c>
      <c r="I293" s="123" t="s">
        <v>57</v>
      </c>
      <c r="J293" s="111" t="s">
        <v>93</v>
      </c>
      <c r="K293" s="112" t="s">
        <v>103</v>
      </c>
      <c r="L293" s="113" t="str">
        <f>VLOOKUP('Damage Pickup'!$J293&amp;'Damage Pickup'!$K293,Code!$I$2:$M$51,4,0)</f>
        <v>Drain Reshape</v>
      </c>
      <c r="M293" s="331" t="s">
        <v>817</v>
      </c>
      <c r="N293" s="332">
        <v>371</v>
      </c>
      <c r="O293" s="286" t="s">
        <v>818</v>
      </c>
      <c r="P293" s="109"/>
      <c r="Q293" s="114">
        <f>VLOOKUP(J293&amp;K293,Code!$I$2:$M$51,5,0)</f>
        <v>1.18875</v>
      </c>
      <c r="R293" s="262">
        <f t="shared" ref="R293:R332" si="57">Q293*E293*IF(P293="",1,P293)</f>
        <v>416.06249999999324</v>
      </c>
      <c r="S293" s="333">
        <f t="shared" si="53"/>
        <v>0</v>
      </c>
      <c r="T293" s="264">
        <f>IFERROR(R293*'Unit Rates'!$D$17/100,"")</f>
        <v>124.81874999999796</v>
      </c>
      <c r="U293" s="260">
        <f t="shared" si="54"/>
        <v>0</v>
      </c>
      <c r="V293" s="284"/>
      <c r="W293" s="280" t="s">
        <v>385</v>
      </c>
      <c r="X293" s="281" t="s">
        <v>371</v>
      </c>
      <c r="Y293" s="281"/>
      <c r="Z293" s="280"/>
      <c r="AA293" s="281"/>
      <c r="AB293" s="281"/>
      <c r="AC293" s="282"/>
      <c r="AD293" s="281"/>
      <c r="AE293" s="281"/>
      <c r="AF293" s="281"/>
      <c r="AG293" s="280"/>
      <c r="AH293" s="282"/>
      <c r="AI293" s="280"/>
      <c r="AJ293" s="282"/>
      <c r="AK293" s="124"/>
      <c r="AL293" s="125"/>
      <c r="AM293" s="126"/>
      <c r="AN293" s="127"/>
      <c r="AO293" s="127"/>
      <c r="AP293" s="127"/>
      <c r="AQ293" s="115" t="str">
        <f t="shared" si="50"/>
        <v/>
      </c>
      <c r="AR293" s="115">
        <f t="shared" si="56"/>
        <v>114</v>
      </c>
      <c r="AS293" s="115" t="str">
        <f t="shared" si="55"/>
        <v/>
      </c>
      <c r="AT293" s="116" t="str">
        <f ca="1">IF(AS293="","",MIN(OFFSET(C293,0,0):OFFSET(C293,AS293-1,0)))</f>
        <v/>
      </c>
      <c r="AU293" s="116" t="str">
        <f ca="1">IF(AS293="","",MIN(OFFSET(D293,0,0):OFFSET(D293,AS293-1,0)))</f>
        <v/>
      </c>
      <c r="AV293" s="116" t="str">
        <f ca="1">IF(AS293="","",MAX(OFFSET(C293,0,0):OFFSET(C293,AS293-1,0)))</f>
        <v/>
      </c>
      <c r="AW293" s="116" t="str">
        <f ca="1">IF(AS293="","",MAX(OFFSET(D293,0,0):OFFSET(D293,AS293-1,0)))</f>
        <v/>
      </c>
      <c r="AX293" s="116">
        <f t="shared" ca="1" si="51"/>
        <v>0</v>
      </c>
      <c r="AY293" s="117">
        <f t="shared" ca="1" si="52"/>
        <v>0</v>
      </c>
      <c r="AZ293" s="233" t="str">
        <f>IFERROR(IF(#REF!="",R293*'Unit Rates'!$D$17/100,#REF!),"")</f>
        <v/>
      </c>
    </row>
    <row r="294" spans="1:52" ht="15.6" x14ac:dyDescent="0.3">
      <c r="A294" s="327"/>
      <c r="B294" s="329"/>
      <c r="C294" s="328">
        <v>156.87</v>
      </c>
      <c r="D294" s="330">
        <v>157.16999999999999</v>
      </c>
      <c r="E294" s="110">
        <f t="shared" si="48"/>
        <v>299.99999999998295</v>
      </c>
      <c r="F294" s="121"/>
      <c r="G294" s="121"/>
      <c r="H294" s="122">
        <f t="shared" si="49"/>
        <v>0</v>
      </c>
      <c r="I294" s="123" t="s">
        <v>57</v>
      </c>
      <c r="J294" s="111" t="s">
        <v>92</v>
      </c>
      <c r="K294" s="112" t="s">
        <v>103</v>
      </c>
      <c r="L294" s="113" t="str">
        <f>VLOOKUP('Damage Pickup'!$J294&amp;'Damage Pickup'!$K294,Code!$I$2:$M$51,4,0)</f>
        <v>Drain Silt/Debris Removal - Minor</v>
      </c>
      <c r="M294" s="331" t="s">
        <v>819</v>
      </c>
      <c r="N294" s="332">
        <v>372</v>
      </c>
      <c r="O294" s="286" t="s">
        <v>938</v>
      </c>
      <c r="P294" s="109"/>
      <c r="Q294" s="114">
        <f>VLOOKUP(J294&amp;K294,Code!$I$2:$M$51,5,0)</f>
        <v>2.2200000000000002</v>
      </c>
      <c r="R294" s="262">
        <f t="shared" si="57"/>
        <v>665.99999999996226</v>
      </c>
      <c r="S294" s="333">
        <f t="shared" si="53"/>
        <v>0</v>
      </c>
      <c r="T294" s="264">
        <f>IFERROR(R294*'Unit Rates'!$D$17/100,"")</f>
        <v>199.7999999999887</v>
      </c>
      <c r="U294" s="260">
        <f t="shared" si="54"/>
        <v>0</v>
      </c>
      <c r="V294" s="284"/>
      <c r="W294" s="280" t="s">
        <v>385</v>
      </c>
      <c r="X294" s="281" t="s">
        <v>371</v>
      </c>
      <c r="Y294" s="281"/>
      <c r="Z294" s="280"/>
      <c r="AA294" s="281"/>
      <c r="AB294" s="281"/>
      <c r="AC294" s="282"/>
      <c r="AD294" s="281"/>
      <c r="AE294" s="281"/>
      <c r="AF294" s="281"/>
      <c r="AG294" s="280"/>
      <c r="AH294" s="282"/>
      <c r="AI294" s="280"/>
      <c r="AJ294" s="282"/>
      <c r="AK294" s="124"/>
      <c r="AL294" s="125"/>
      <c r="AM294" s="126"/>
      <c r="AN294" s="127"/>
      <c r="AO294" s="127"/>
      <c r="AP294" s="127"/>
      <c r="AQ294" s="115" t="str">
        <f t="shared" si="50"/>
        <v/>
      </c>
      <c r="AR294" s="115">
        <f t="shared" si="56"/>
        <v>114</v>
      </c>
      <c r="AS294" s="115" t="str">
        <f t="shared" si="55"/>
        <v/>
      </c>
      <c r="AT294" s="116" t="str">
        <f ca="1">IF(AS294="","",MIN(OFFSET(C294,0,0):OFFSET(C294,AS294-1,0)))</f>
        <v/>
      </c>
      <c r="AU294" s="116" t="str">
        <f ca="1">IF(AS294="","",MIN(OFFSET(D294,0,0):OFFSET(D294,AS294-1,0)))</f>
        <v/>
      </c>
      <c r="AV294" s="116" t="str">
        <f ca="1">IF(AS294="","",MAX(OFFSET(C294,0,0):OFFSET(C294,AS294-1,0)))</f>
        <v/>
      </c>
      <c r="AW294" s="116" t="str">
        <f ca="1">IF(AS294="","",MAX(OFFSET(D294,0,0):OFFSET(D294,AS294-1,0)))</f>
        <v/>
      </c>
      <c r="AX294" s="116">
        <f t="shared" ca="1" si="51"/>
        <v>0</v>
      </c>
      <c r="AY294" s="117">
        <f t="shared" ca="1" si="52"/>
        <v>0</v>
      </c>
      <c r="AZ294" s="233" t="str">
        <f>IFERROR(IF(#REF!="",R294*'Unit Rates'!$D$17/100,#REF!),"")</f>
        <v/>
      </c>
    </row>
    <row r="295" spans="1:52" ht="15.6" x14ac:dyDescent="0.3">
      <c r="A295" s="327"/>
      <c r="B295" s="329"/>
      <c r="C295" s="328">
        <v>157.24</v>
      </c>
      <c r="D295" s="330">
        <v>157.88999999999999</v>
      </c>
      <c r="E295" s="110">
        <f t="shared" si="48"/>
        <v>649.99999999997726</v>
      </c>
      <c r="F295" s="121"/>
      <c r="G295" s="121"/>
      <c r="H295" s="122">
        <f t="shared" si="49"/>
        <v>0</v>
      </c>
      <c r="I295" s="123" t="s">
        <v>59</v>
      </c>
      <c r="J295" s="111" t="s">
        <v>95</v>
      </c>
      <c r="K295" s="112" t="s">
        <v>103</v>
      </c>
      <c r="L295" s="113" t="str">
        <f>VLOOKUP('Damage Pickup'!$J295&amp;'Damage Pickup'!$K295,Code!$I$2:$M$51,4,0)</f>
        <v>Heavy Grade</v>
      </c>
      <c r="M295" s="331" t="s">
        <v>820</v>
      </c>
      <c r="N295" s="332" t="s">
        <v>946</v>
      </c>
      <c r="O295" s="286" t="s">
        <v>995</v>
      </c>
      <c r="P295" s="109"/>
      <c r="Q295" s="114">
        <f>VLOOKUP(J295&amp;K295,Code!$I$2:$M$51,5,0)</f>
        <v>19.755208333333329</v>
      </c>
      <c r="R295" s="262">
        <f t="shared" si="57"/>
        <v>12840.885416666215</v>
      </c>
      <c r="S295" s="333">
        <f t="shared" si="53"/>
        <v>0</v>
      </c>
      <c r="T295" s="264">
        <f>IFERROR(R295*'Unit Rates'!$D$17/100,"")</f>
        <v>3852.2656249998645</v>
      </c>
      <c r="U295" s="260">
        <f t="shared" si="54"/>
        <v>0</v>
      </c>
      <c r="V295" s="284"/>
      <c r="W295" s="280" t="s">
        <v>385</v>
      </c>
      <c r="X295" s="281" t="s">
        <v>371</v>
      </c>
      <c r="Y295" s="281"/>
      <c r="Z295" s="280"/>
      <c r="AA295" s="281"/>
      <c r="AB295" s="281"/>
      <c r="AC295" s="282"/>
      <c r="AD295" s="281"/>
      <c r="AE295" s="281"/>
      <c r="AF295" s="281"/>
      <c r="AG295" s="280"/>
      <c r="AH295" s="282"/>
      <c r="AI295" s="280"/>
      <c r="AJ295" s="282"/>
      <c r="AK295" s="124"/>
      <c r="AL295" s="125"/>
      <c r="AM295" s="126"/>
      <c r="AN295" s="127"/>
      <c r="AO295" s="127"/>
      <c r="AP295" s="127"/>
      <c r="AQ295" s="115" t="str">
        <f t="shared" si="50"/>
        <v/>
      </c>
      <c r="AR295" s="115">
        <f t="shared" si="56"/>
        <v>114</v>
      </c>
      <c r="AS295" s="115" t="str">
        <f t="shared" si="55"/>
        <v/>
      </c>
      <c r="AT295" s="116" t="str">
        <f ca="1">IF(AS295="","",MIN(OFFSET(C295,0,0):OFFSET(C295,AS295-1,0)))</f>
        <v/>
      </c>
      <c r="AU295" s="116" t="str">
        <f ca="1">IF(AS295="","",MIN(OFFSET(D295,0,0):OFFSET(D295,AS295-1,0)))</f>
        <v/>
      </c>
      <c r="AV295" s="116" t="str">
        <f ca="1">IF(AS295="","",MAX(OFFSET(C295,0,0):OFFSET(C295,AS295-1,0)))</f>
        <v/>
      </c>
      <c r="AW295" s="116" t="str">
        <f ca="1">IF(AS295="","",MAX(OFFSET(D295,0,0):OFFSET(D295,AS295-1,0)))</f>
        <v/>
      </c>
      <c r="AX295" s="116">
        <f t="shared" ca="1" si="51"/>
        <v>0</v>
      </c>
      <c r="AY295" s="117">
        <f t="shared" ca="1" si="52"/>
        <v>0</v>
      </c>
      <c r="AZ295" s="233" t="str">
        <f>IFERROR(IF(#REF!="",R295*'Unit Rates'!$D$17/100,#REF!),"")</f>
        <v/>
      </c>
    </row>
    <row r="296" spans="1:52" ht="15.6" x14ac:dyDescent="0.3">
      <c r="A296" s="327"/>
      <c r="B296" s="329"/>
      <c r="C296" s="328">
        <v>157.88999999999999</v>
      </c>
      <c r="D296" s="330">
        <v>157.97</v>
      </c>
      <c r="E296" s="110">
        <f t="shared" si="48"/>
        <v>80.000000000012506</v>
      </c>
      <c r="F296" s="121"/>
      <c r="G296" s="121"/>
      <c r="H296" s="122">
        <f t="shared" si="49"/>
        <v>0</v>
      </c>
      <c r="I296" s="123" t="s">
        <v>59</v>
      </c>
      <c r="J296" s="111" t="s">
        <v>95</v>
      </c>
      <c r="K296" s="112" t="s">
        <v>103</v>
      </c>
      <c r="L296" s="113" t="str">
        <f>VLOOKUP('Damage Pickup'!$J296&amp;'Damage Pickup'!$K296,Code!$I$2:$M$51,4,0)</f>
        <v>Heavy Grade</v>
      </c>
      <c r="M296" s="331" t="s">
        <v>821</v>
      </c>
      <c r="N296" s="332" t="s">
        <v>945</v>
      </c>
      <c r="O296" s="286" t="s">
        <v>822</v>
      </c>
      <c r="P296" s="109"/>
      <c r="Q296" s="114">
        <f>VLOOKUP(J296&amp;K296,Code!$I$2:$M$51,5,0)</f>
        <v>19.755208333333329</v>
      </c>
      <c r="R296" s="262">
        <f t="shared" si="57"/>
        <v>1580.4166666669134</v>
      </c>
      <c r="S296" s="333">
        <f t="shared" si="53"/>
        <v>0</v>
      </c>
      <c r="T296" s="264">
        <f>IFERROR(R296*'Unit Rates'!$D$17/100,"")</f>
        <v>474.12500000007407</v>
      </c>
      <c r="U296" s="260">
        <f t="shared" si="54"/>
        <v>0</v>
      </c>
      <c r="V296" s="284"/>
      <c r="W296" s="280" t="s">
        <v>385</v>
      </c>
      <c r="X296" s="281" t="s">
        <v>371</v>
      </c>
      <c r="Y296" s="281"/>
      <c r="Z296" s="280"/>
      <c r="AA296" s="281"/>
      <c r="AB296" s="281"/>
      <c r="AC296" s="282"/>
      <c r="AD296" s="281"/>
      <c r="AE296" s="281"/>
      <c r="AF296" s="281"/>
      <c r="AG296" s="280"/>
      <c r="AH296" s="282"/>
      <c r="AI296" s="280"/>
      <c r="AJ296" s="282"/>
      <c r="AK296" s="124"/>
      <c r="AL296" s="125"/>
      <c r="AM296" s="126"/>
      <c r="AN296" s="127"/>
      <c r="AO296" s="127"/>
      <c r="AP296" s="127"/>
      <c r="AQ296" s="115" t="str">
        <f t="shared" si="50"/>
        <v/>
      </c>
      <c r="AR296" s="115">
        <f t="shared" si="56"/>
        <v>114</v>
      </c>
      <c r="AS296" s="115" t="str">
        <f t="shared" si="55"/>
        <v/>
      </c>
      <c r="AT296" s="116" t="str">
        <f ca="1">IF(AS296="","",MIN(OFFSET(C296,0,0):OFFSET(C296,AS296-1,0)))</f>
        <v/>
      </c>
      <c r="AU296" s="116" t="str">
        <f ca="1">IF(AS296="","",MIN(OFFSET(D296,0,0):OFFSET(D296,AS296-1,0)))</f>
        <v/>
      </c>
      <c r="AV296" s="116" t="str">
        <f ca="1">IF(AS296="","",MAX(OFFSET(C296,0,0):OFFSET(C296,AS296-1,0)))</f>
        <v/>
      </c>
      <c r="AW296" s="116" t="str">
        <f ca="1">IF(AS296="","",MAX(OFFSET(D296,0,0):OFFSET(D296,AS296-1,0)))</f>
        <v/>
      </c>
      <c r="AX296" s="116">
        <f t="shared" ca="1" si="51"/>
        <v>0</v>
      </c>
      <c r="AY296" s="117">
        <f t="shared" ca="1" si="52"/>
        <v>0</v>
      </c>
      <c r="AZ296" s="233" t="str">
        <f>IFERROR(IF(#REF!="",R296*'Unit Rates'!$D$17/100,#REF!),"")</f>
        <v/>
      </c>
    </row>
    <row r="297" spans="1:52" ht="15.6" x14ac:dyDescent="0.3">
      <c r="A297" s="327"/>
      <c r="B297" s="329"/>
      <c r="C297" s="328">
        <v>158.21</v>
      </c>
      <c r="D297" s="330">
        <v>158.86000000000001</v>
      </c>
      <c r="E297" s="110">
        <f t="shared" si="48"/>
        <v>650.00000000000568</v>
      </c>
      <c r="F297" s="121"/>
      <c r="G297" s="121"/>
      <c r="H297" s="122">
        <f t="shared" si="49"/>
        <v>0</v>
      </c>
      <c r="I297" s="123" t="s">
        <v>59</v>
      </c>
      <c r="J297" s="111" t="s">
        <v>95</v>
      </c>
      <c r="K297" s="112" t="s">
        <v>103</v>
      </c>
      <c r="L297" s="113" t="str">
        <f>VLOOKUP('Damage Pickup'!$J297&amp;'Damage Pickup'!$K297,Code!$I$2:$M$51,4,0)</f>
        <v>Heavy Grade</v>
      </c>
      <c r="M297" s="331" t="s">
        <v>823</v>
      </c>
      <c r="N297" s="332" t="s">
        <v>947</v>
      </c>
      <c r="O297" s="286" t="s">
        <v>996</v>
      </c>
      <c r="P297" s="109"/>
      <c r="Q297" s="114">
        <f>VLOOKUP(J297&amp;K297,Code!$I$2:$M$51,5,0)</f>
        <v>19.755208333333329</v>
      </c>
      <c r="R297" s="262">
        <f t="shared" si="57"/>
        <v>12840.885416666775</v>
      </c>
      <c r="S297" s="333">
        <f t="shared" si="53"/>
        <v>0</v>
      </c>
      <c r="T297" s="264">
        <f>IFERROR(R297*'Unit Rates'!$D$17/100,"")</f>
        <v>3852.2656250000327</v>
      </c>
      <c r="U297" s="260">
        <f t="shared" si="54"/>
        <v>0</v>
      </c>
      <c r="V297" s="284"/>
      <c r="W297" s="280" t="s">
        <v>385</v>
      </c>
      <c r="X297" s="281" t="s">
        <v>371</v>
      </c>
      <c r="Y297" s="281"/>
      <c r="Z297" s="280"/>
      <c r="AA297" s="281"/>
      <c r="AB297" s="281"/>
      <c r="AC297" s="282"/>
      <c r="AD297" s="281"/>
      <c r="AE297" s="281"/>
      <c r="AF297" s="281"/>
      <c r="AG297" s="280"/>
      <c r="AH297" s="282"/>
      <c r="AI297" s="280"/>
      <c r="AJ297" s="282"/>
      <c r="AK297" s="124"/>
      <c r="AL297" s="125"/>
      <c r="AM297" s="126"/>
      <c r="AN297" s="127"/>
      <c r="AO297" s="127"/>
      <c r="AP297" s="127"/>
      <c r="AQ297" s="115" t="str">
        <f t="shared" si="50"/>
        <v/>
      </c>
      <c r="AR297" s="115">
        <f t="shared" si="56"/>
        <v>114</v>
      </c>
      <c r="AS297" s="115" t="str">
        <f t="shared" si="55"/>
        <v/>
      </c>
      <c r="AT297" s="116" t="str">
        <f ca="1">IF(AS297="","",MIN(OFFSET(C297,0,0):OFFSET(C297,AS297-1,0)))</f>
        <v/>
      </c>
      <c r="AU297" s="116" t="str">
        <f ca="1">IF(AS297="","",MIN(OFFSET(D297,0,0):OFFSET(D297,AS297-1,0)))</f>
        <v/>
      </c>
      <c r="AV297" s="116" t="str">
        <f ca="1">IF(AS297="","",MAX(OFFSET(C297,0,0):OFFSET(C297,AS297-1,0)))</f>
        <v/>
      </c>
      <c r="AW297" s="116" t="str">
        <f ca="1">IF(AS297="","",MAX(OFFSET(D297,0,0):OFFSET(D297,AS297-1,0)))</f>
        <v/>
      </c>
      <c r="AX297" s="116">
        <f t="shared" ca="1" si="51"/>
        <v>0</v>
      </c>
      <c r="AY297" s="117">
        <f t="shared" ca="1" si="52"/>
        <v>0</v>
      </c>
      <c r="AZ297" s="233" t="str">
        <f>IFERROR(IF(#REF!="",R297*'Unit Rates'!$D$17/100,#REF!),"")</f>
        <v/>
      </c>
    </row>
    <row r="298" spans="1:52" ht="15.6" x14ac:dyDescent="0.3">
      <c r="A298" s="327"/>
      <c r="B298" s="329"/>
      <c r="C298" s="328">
        <v>158.86000000000001</v>
      </c>
      <c r="D298" s="330">
        <v>159.83000000000001</v>
      </c>
      <c r="E298" s="110">
        <f t="shared" si="48"/>
        <v>969.99999999999886</v>
      </c>
      <c r="F298" s="121"/>
      <c r="G298" s="121"/>
      <c r="H298" s="122">
        <f t="shared" si="49"/>
        <v>0</v>
      </c>
      <c r="I298" s="123" t="s">
        <v>59</v>
      </c>
      <c r="J298" s="111" t="s">
        <v>409</v>
      </c>
      <c r="K298" s="112"/>
      <c r="L298" s="113" t="str">
        <f>VLOOKUP('Damage Pickup'!$J298&amp;'Damage Pickup'!$K298,Code!$I$2:$M$51,4,0)</f>
        <v>Medium Grade</v>
      </c>
      <c r="M298" s="331" t="s">
        <v>824</v>
      </c>
      <c r="N298" s="332" t="s">
        <v>948</v>
      </c>
      <c r="O298" s="286" t="s">
        <v>997</v>
      </c>
      <c r="P298" s="109"/>
      <c r="Q298" s="114">
        <f>VLOOKUP(J298&amp;K298,Code!$I$2:$M$51,5,0)</f>
        <v>3.828125</v>
      </c>
      <c r="R298" s="262">
        <f t="shared" si="57"/>
        <v>3713.2812499999955</v>
      </c>
      <c r="S298" s="333">
        <f t="shared" si="53"/>
        <v>0</v>
      </c>
      <c r="T298" s="264">
        <f>IFERROR(R298*'Unit Rates'!$D$17/100,"")</f>
        <v>1113.9843749999986</v>
      </c>
      <c r="U298" s="260">
        <f t="shared" si="54"/>
        <v>0</v>
      </c>
      <c r="V298" s="284"/>
      <c r="W298" s="280" t="s">
        <v>385</v>
      </c>
      <c r="X298" s="281" t="s">
        <v>371</v>
      </c>
      <c r="Y298" s="281"/>
      <c r="Z298" s="280"/>
      <c r="AA298" s="281"/>
      <c r="AB298" s="281"/>
      <c r="AC298" s="282"/>
      <c r="AD298" s="281"/>
      <c r="AE298" s="281"/>
      <c r="AF298" s="281"/>
      <c r="AG298" s="280"/>
      <c r="AH298" s="282"/>
      <c r="AI298" s="280"/>
      <c r="AJ298" s="282"/>
      <c r="AK298" s="124"/>
      <c r="AL298" s="125"/>
      <c r="AM298" s="126"/>
      <c r="AN298" s="127"/>
      <c r="AO298" s="127"/>
      <c r="AP298" s="127"/>
      <c r="AQ298" s="115" t="str">
        <f t="shared" si="50"/>
        <v/>
      </c>
      <c r="AR298" s="115">
        <f t="shared" si="56"/>
        <v>114</v>
      </c>
      <c r="AS298" s="115" t="str">
        <f t="shared" si="55"/>
        <v/>
      </c>
      <c r="AT298" s="116" t="str">
        <f ca="1">IF(AS298="","",MIN(OFFSET(C298,0,0):OFFSET(C298,AS298-1,0)))</f>
        <v/>
      </c>
      <c r="AU298" s="116" t="str">
        <f ca="1">IF(AS298="","",MIN(OFFSET(D298,0,0):OFFSET(D298,AS298-1,0)))</f>
        <v/>
      </c>
      <c r="AV298" s="116" t="str">
        <f ca="1">IF(AS298="","",MAX(OFFSET(C298,0,0):OFFSET(C298,AS298-1,0)))</f>
        <v/>
      </c>
      <c r="AW298" s="116" t="str">
        <f ca="1">IF(AS298="","",MAX(OFFSET(D298,0,0):OFFSET(D298,AS298-1,0)))</f>
        <v/>
      </c>
      <c r="AX298" s="116">
        <f t="shared" ca="1" si="51"/>
        <v>0</v>
      </c>
      <c r="AY298" s="117">
        <f t="shared" ca="1" si="52"/>
        <v>0</v>
      </c>
      <c r="AZ298" s="233" t="str">
        <f>IFERROR(IF(#REF!="",R298*'Unit Rates'!$D$17/100,#REF!),"")</f>
        <v/>
      </c>
    </row>
    <row r="299" spans="1:52" ht="15.6" x14ac:dyDescent="0.3">
      <c r="A299" s="327"/>
      <c r="B299" s="329"/>
      <c r="C299" s="328">
        <v>159.83000000000001</v>
      </c>
      <c r="D299" s="330">
        <v>160.30000000000001</v>
      </c>
      <c r="E299" s="110">
        <f t="shared" si="48"/>
        <v>469.99999999999886</v>
      </c>
      <c r="F299" s="121"/>
      <c r="G299" s="121"/>
      <c r="H299" s="122">
        <f t="shared" si="49"/>
        <v>0</v>
      </c>
      <c r="I299" s="123" t="s">
        <v>459</v>
      </c>
      <c r="J299" s="111" t="s">
        <v>92</v>
      </c>
      <c r="K299" s="112" t="s">
        <v>103</v>
      </c>
      <c r="L299" s="113" t="str">
        <f>VLOOKUP('Damage Pickup'!$J299&amp;'Damage Pickup'!$K299,Code!$I$2:$M$51,4,0)</f>
        <v>Drain Silt/Debris Removal - Minor</v>
      </c>
      <c r="M299" s="331" t="s">
        <v>825</v>
      </c>
      <c r="N299" s="332" t="s">
        <v>949</v>
      </c>
      <c r="O299" s="286" t="s">
        <v>818</v>
      </c>
      <c r="P299" s="109"/>
      <c r="Q299" s="114">
        <f>VLOOKUP(J299&amp;K299,Code!$I$2:$M$51,5,0)</f>
        <v>2.2200000000000002</v>
      </c>
      <c r="R299" s="262">
        <f t="shared" si="57"/>
        <v>1043.3999999999976</v>
      </c>
      <c r="S299" s="333">
        <f t="shared" si="53"/>
        <v>0</v>
      </c>
      <c r="T299" s="264">
        <f>IFERROR(R299*'Unit Rates'!$D$17/100,"")</f>
        <v>313.0199999999993</v>
      </c>
      <c r="U299" s="260">
        <f t="shared" si="54"/>
        <v>0</v>
      </c>
      <c r="V299" s="284"/>
      <c r="W299" s="280" t="s">
        <v>385</v>
      </c>
      <c r="X299" s="281" t="s">
        <v>371</v>
      </c>
      <c r="Y299" s="281"/>
      <c r="Z299" s="280"/>
      <c r="AA299" s="281"/>
      <c r="AB299" s="281"/>
      <c r="AC299" s="282"/>
      <c r="AD299" s="281"/>
      <c r="AE299" s="281"/>
      <c r="AF299" s="281"/>
      <c r="AG299" s="280"/>
      <c r="AH299" s="282"/>
      <c r="AI299" s="280"/>
      <c r="AJ299" s="282"/>
      <c r="AK299" s="124"/>
      <c r="AL299" s="125"/>
      <c r="AM299" s="126"/>
      <c r="AN299" s="127"/>
      <c r="AO299" s="127"/>
      <c r="AP299" s="127"/>
      <c r="AQ299" s="115" t="str">
        <f t="shared" si="50"/>
        <v/>
      </c>
      <c r="AR299" s="115">
        <f t="shared" si="56"/>
        <v>114</v>
      </c>
      <c r="AS299" s="115" t="str">
        <f t="shared" si="55"/>
        <v/>
      </c>
      <c r="AT299" s="116" t="str">
        <f ca="1">IF(AS299="","",MIN(OFFSET(C299,0,0):OFFSET(C299,AS299-1,0)))</f>
        <v/>
      </c>
      <c r="AU299" s="116" t="str">
        <f ca="1">IF(AS299="","",MIN(OFFSET(D299,0,0):OFFSET(D299,AS299-1,0)))</f>
        <v/>
      </c>
      <c r="AV299" s="116" t="str">
        <f ca="1">IF(AS299="","",MAX(OFFSET(C299,0,0):OFFSET(C299,AS299-1,0)))</f>
        <v/>
      </c>
      <c r="AW299" s="116" t="str">
        <f ca="1">IF(AS299="","",MAX(OFFSET(D299,0,0):OFFSET(D299,AS299-1,0)))</f>
        <v/>
      </c>
      <c r="AX299" s="116">
        <f t="shared" ca="1" si="51"/>
        <v>0</v>
      </c>
      <c r="AY299" s="117">
        <f t="shared" ca="1" si="52"/>
        <v>0</v>
      </c>
      <c r="AZ299" s="233" t="str">
        <f>IFERROR(IF(#REF!="",R299*'Unit Rates'!$D$17/100,#REF!),"")</f>
        <v/>
      </c>
    </row>
    <row r="300" spans="1:52" ht="15.6" x14ac:dyDescent="0.3">
      <c r="A300" s="327"/>
      <c r="B300" s="329"/>
      <c r="C300" s="328">
        <v>160.30000000000001</v>
      </c>
      <c r="D300" s="330">
        <v>161.02000000000001</v>
      </c>
      <c r="E300" s="110">
        <f t="shared" si="48"/>
        <v>719.99999999999886</v>
      </c>
      <c r="F300" s="121"/>
      <c r="G300" s="121"/>
      <c r="H300" s="122">
        <f t="shared" si="49"/>
        <v>0</v>
      </c>
      <c r="I300" s="123" t="s">
        <v>59</v>
      </c>
      <c r="J300" s="111" t="s">
        <v>409</v>
      </c>
      <c r="K300" s="112"/>
      <c r="L300" s="113" t="str">
        <f>VLOOKUP('Damage Pickup'!$J300&amp;'Damage Pickup'!$K300,Code!$I$2:$M$51,4,0)</f>
        <v>Medium Grade</v>
      </c>
      <c r="M300" s="331" t="s">
        <v>826</v>
      </c>
      <c r="N300" s="332" t="s">
        <v>950</v>
      </c>
      <c r="O300" s="286" t="s">
        <v>997</v>
      </c>
      <c r="P300" s="109"/>
      <c r="Q300" s="114">
        <f>VLOOKUP(J300&amp;K300,Code!$I$2:$M$51,5,0)</f>
        <v>3.828125</v>
      </c>
      <c r="R300" s="262">
        <f t="shared" si="57"/>
        <v>2756.2499999999955</v>
      </c>
      <c r="S300" s="333">
        <f t="shared" si="53"/>
        <v>0</v>
      </c>
      <c r="T300" s="264">
        <f>IFERROR(R300*'Unit Rates'!$D$17/100,"")</f>
        <v>826.87499999999864</v>
      </c>
      <c r="U300" s="260">
        <f t="shared" si="54"/>
        <v>0</v>
      </c>
      <c r="V300" s="284"/>
      <c r="W300" s="280" t="s">
        <v>385</v>
      </c>
      <c r="X300" s="281" t="s">
        <v>371</v>
      </c>
      <c r="Y300" s="281"/>
      <c r="Z300" s="280"/>
      <c r="AA300" s="281"/>
      <c r="AB300" s="281"/>
      <c r="AC300" s="282"/>
      <c r="AD300" s="281"/>
      <c r="AE300" s="281"/>
      <c r="AF300" s="281"/>
      <c r="AG300" s="280"/>
      <c r="AH300" s="282"/>
      <c r="AI300" s="280"/>
      <c r="AJ300" s="282"/>
      <c r="AK300" s="124"/>
      <c r="AL300" s="125"/>
      <c r="AM300" s="126"/>
      <c r="AN300" s="127"/>
      <c r="AO300" s="127"/>
      <c r="AP300" s="127"/>
      <c r="AQ300" s="115" t="str">
        <f t="shared" si="50"/>
        <v/>
      </c>
      <c r="AR300" s="115">
        <f t="shared" si="56"/>
        <v>114</v>
      </c>
      <c r="AS300" s="115" t="str">
        <f t="shared" si="55"/>
        <v/>
      </c>
      <c r="AT300" s="116" t="str">
        <f ca="1">IF(AS300="","",MIN(OFFSET(C300,0,0):OFFSET(C300,AS300-1,0)))</f>
        <v/>
      </c>
      <c r="AU300" s="116" t="str">
        <f ca="1">IF(AS300="","",MIN(OFFSET(D300,0,0):OFFSET(D300,AS300-1,0)))</f>
        <v/>
      </c>
      <c r="AV300" s="116" t="str">
        <f ca="1">IF(AS300="","",MAX(OFFSET(C300,0,0):OFFSET(C300,AS300-1,0)))</f>
        <v/>
      </c>
      <c r="AW300" s="116" t="str">
        <f ca="1">IF(AS300="","",MAX(OFFSET(D300,0,0):OFFSET(D300,AS300-1,0)))</f>
        <v/>
      </c>
      <c r="AX300" s="116">
        <f t="shared" ca="1" si="51"/>
        <v>0</v>
      </c>
      <c r="AY300" s="117">
        <f t="shared" ca="1" si="52"/>
        <v>0</v>
      </c>
      <c r="AZ300" s="233" t="str">
        <f>IFERROR(IF(#REF!="",R300*'Unit Rates'!$D$17/100,#REF!),"")</f>
        <v/>
      </c>
    </row>
    <row r="301" spans="1:52" ht="15.6" x14ac:dyDescent="0.3">
      <c r="A301" s="327"/>
      <c r="B301" s="329"/>
      <c r="C301" s="328">
        <v>161.02000000000001</v>
      </c>
      <c r="D301" s="330">
        <v>161.24</v>
      </c>
      <c r="E301" s="110">
        <f t="shared" si="48"/>
        <v>219.99999999999886</v>
      </c>
      <c r="F301" s="121"/>
      <c r="G301" s="121"/>
      <c r="H301" s="122">
        <f t="shared" si="49"/>
        <v>0</v>
      </c>
      <c r="I301" s="123" t="s">
        <v>59</v>
      </c>
      <c r="J301" s="111" t="s">
        <v>93</v>
      </c>
      <c r="K301" s="112" t="s">
        <v>103</v>
      </c>
      <c r="L301" s="113" t="str">
        <f>VLOOKUP('Damage Pickup'!$J301&amp;'Damage Pickup'!$K301,Code!$I$2:$M$51,4,0)</f>
        <v>Drain Reshape</v>
      </c>
      <c r="M301" s="331" t="s">
        <v>827</v>
      </c>
      <c r="N301" s="332" t="s">
        <v>951</v>
      </c>
      <c r="O301" s="286" t="s">
        <v>998</v>
      </c>
      <c r="P301" s="109"/>
      <c r="Q301" s="114">
        <f>VLOOKUP(J301&amp;K301,Code!$I$2:$M$51,5,0)</f>
        <v>1.18875</v>
      </c>
      <c r="R301" s="262">
        <f t="shared" si="57"/>
        <v>261.52499999999867</v>
      </c>
      <c r="S301" s="333">
        <f t="shared" si="53"/>
        <v>0</v>
      </c>
      <c r="T301" s="264">
        <f>IFERROR(R301*'Unit Rates'!$D$17/100,"")</f>
        <v>78.457499999999598</v>
      </c>
      <c r="U301" s="260">
        <f t="shared" si="54"/>
        <v>0</v>
      </c>
      <c r="V301" s="284"/>
      <c r="W301" s="280" t="s">
        <v>385</v>
      </c>
      <c r="X301" s="281" t="s">
        <v>371</v>
      </c>
      <c r="Y301" s="281"/>
      <c r="Z301" s="280"/>
      <c r="AA301" s="281"/>
      <c r="AB301" s="281"/>
      <c r="AC301" s="282"/>
      <c r="AD301" s="281"/>
      <c r="AE301" s="281"/>
      <c r="AF301" s="281"/>
      <c r="AG301" s="280"/>
      <c r="AH301" s="282"/>
      <c r="AI301" s="280"/>
      <c r="AJ301" s="282"/>
      <c r="AK301" s="124"/>
      <c r="AL301" s="125"/>
      <c r="AM301" s="126"/>
      <c r="AN301" s="127"/>
      <c r="AO301" s="127"/>
      <c r="AP301" s="127"/>
      <c r="AQ301" s="115" t="str">
        <f t="shared" si="50"/>
        <v/>
      </c>
      <c r="AR301" s="115">
        <f t="shared" si="56"/>
        <v>114</v>
      </c>
      <c r="AS301" s="115" t="str">
        <f t="shared" si="55"/>
        <v/>
      </c>
      <c r="AT301" s="116" t="str">
        <f ca="1">IF(AS301="","",MIN(OFFSET(C301,0,0):OFFSET(C301,AS301-1,0)))</f>
        <v/>
      </c>
      <c r="AU301" s="116" t="str">
        <f ca="1">IF(AS301="","",MIN(OFFSET(D301,0,0):OFFSET(D301,AS301-1,0)))</f>
        <v/>
      </c>
      <c r="AV301" s="116" t="str">
        <f ca="1">IF(AS301="","",MAX(OFFSET(C301,0,0):OFFSET(C301,AS301-1,0)))</f>
        <v/>
      </c>
      <c r="AW301" s="116" t="str">
        <f ca="1">IF(AS301="","",MAX(OFFSET(D301,0,0):OFFSET(D301,AS301-1,0)))</f>
        <v/>
      </c>
      <c r="AX301" s="116">
        <f t="shared" ca="1" si="51"/>
        <v>0</v>
      </c>
      <c r="AY301" s="117">
        <f t="shared" ca="1" si="52"/>
        <v>0</v>
      </c>
      <c r="AZ301" s="233" t="str">
        <f>IFERROR(IF(#REF!="",R301*'Unit Rates'!$D$17/100,#REF!),"")</f>
        <v/>
      </c>
    </row>
    <row r="302" spans="1:52" ht="15.6" x14ac:dyDescent="0.3">
      <c r="A302" s="327"/>
      <c r="B302" s="349"/>
      <c r="C302" s="348">
        <v>161.24</v>
      </c>
      <c r="D302" s="340">
        <v>162.69999999999999</v>
      </c>
      <c r="E302" s="341">
        <f t="shared" si="48"/>
        <v>1459.9999999999795</v>
      </c>
      <c r="F302" s="342"/>
      <c r="G302" s="342"/>
      <c r="H302" s="343">
        <f t="shared" si="49"/>
        <v>0</v>
      </c>
      <c r="I302" s="344" t="s">
        <v>59</v>
      </c>
      <c r="J302" s="345" t="s">
        <v>95</v>
      </c>
      <c r="K302" s="112" t="s">
        <v>103</v>
      </c>
      <c r="L302" s="347" t="str">
        <f>VLOOKUP('Damage Pickup'!$J302&amp;'Damage Pickup'!$K302,Code!$I$2:$M$51,4,0)</f>
        <v>Heavy Grade</v>
      </c>
      <c r="M302" s="331" t="s">
        <v>828</v>
      </c>
      <c r="N302" s="332" t="s">
        <v>952</v>
      </c>
      <c r="O302" s="338" t="s">
        <v>996</v>
      </c>
      <c r="P302" s="350"/>
      <c r="Q302" s="351">
        <f>VLOOKUP(J302&amp;K302,Code!$I$2:$M$51,5,0)</f>
        <v>19.755208333333329</v>
      </c>
      <c r="R302" s="352">
        <f t="shared" si="57"/>
        <v>28842.604166666257</v>
      </c>
      <c r="S302" s="353">
        <f t="shared" si="53"/>
        <v>0</v>
      </c>
      <c r="T302" s="354">
        <f>IFERROR(R302*'Unit Rates'!$D$17/100,"")</f>
        <v>8652.7812499998763</v>
      </c>
      <c r="U302" s="355">
        <f t="shared" si="54"/>
        <v>0</v>
      </c>
      <c r="V302" s="356"/>
      <c r="W302" s="280" t="s">
        <v>385</v>
      </c>
      <c r="X302" s="281" t="s">
        <v>371</v>
      </c>
      <c r="Y302" s="281"/>
      <c r="Z302" s="280"/>
      <c r="AA302" s="281"/>
      <c r="AB302" s="281"/>
      <c r="AC302" s="282"/>
      <c r="AD302" s="281"/>
      <c r="AE302" s="281"/>
      <c r="AF302" s="281"/>
      <c r="AG302" s="280"/>
      <c r="AH302" s="282"/>
      <c r="AI302" s="280"/>
      <c r="AJ302" s="282"/>
      <c r="AK302" s="124"/>
      <c r="AL302" s="125"/>
      <c r="AM302" s="126"/>
      <c r="AN302" s="127"/>
      <c r="AO302" s="127"/>
      <c r="AP302" s="127"/>
      <c r="AQ302" s="115" t="str">
        <f t="shared" si="50"/>
        <v/>
      </c>
      <c r="AR302" s="115">
        <f t="shared" si="56"/>
        <v>114</v>
      </c>
      <c r="AS302" s="115" t="str">
        <f t="shared" si="55"/>
        <v/>
      </c>
      <c r="AT302" s="116" t="str">
        <f ca="1">IF(AS302="","",MIN(OFFSET(C302,0,0):OFFSET(C302,AS302-1,0)))</f>
        <v/>
      </c>
      <c r="AU302" s="116" t="str">
        <f ca="1">IF(AS302="","",MIN(OFFSET(D302,0,0):OFFSET(D302,AS302-1,0)))</f>
        <v/>
      </c>
      <c r="AV302" s="116" t="str">
        <f ca="1">IF(AS302="","",MAX(OFFSET(C302,0,0):OFFSET(C302,AS302-1,0)))</f>
        <v/>
      </c>
      <c r="AW302" s="116" t="str">
        <f ca="1">IF(AS302="","",MAX(OFFSET(D302,0,0):OFFSET(D302,AS302-1,0)))</f>
        <v/>
      </c>
      <c r="AX302" s="116">
        <f t="shared" ca="1" si="51"/>
        <v>0</v>
      </c>
      <c r="AY302" s="117">
        <f t="shared" ca="1" si="52"/>
        <v>0</v>
      </c>
      <c r="AZ302" s="233" t="str">
        <f>IFERROR(IF(#REF!="",R302*'Unit Rates'!$D$17/100,#REF!),"")</f>
        <v/>
      </c>
    </row>
    <row r="303" spans="1:52" ht="15.6" x14ac:dyDescent="0.3">
      <c r="A303" s="327"/>
      <c r="B303" s="329"/>
      <c r="C303" s="328">
        <v>163.46</v>
      </c>
      <c r="D303" s="330">
        <v>164.33</v>
      </c>
      <c r="E303" s="110">
        <f t="shared" si="48"/>
        <v>870.00000000000455</v>
      </c>
      <c r="F303" s="121"/>
      <c r="G303" s="121"/>
      <c r="H303" s="122">
        <f t="shared" si="49"/>
        <v>0</v>
      </c>
      <c r="I303" s="123" t="s">
        <v>459</v>
      </c>
      <c r="J303" s="111" t="s">
        <v>93</v>
      </c>
      <c r="K303" s="112" t="s">
        <v>103</v>
      </c>
      <c r="L303" s="113" t="str">
        <f>VLOOKUP('Damage Pickup'!$J303&amp;'Damage Pickup'!$K303,Code!$I$2:$M$51,4,0)</f>
        <v>Drain Reshape</v>
      </c>
      <c r="M303" s="331" t="s">
        <v>829</v>
      </c>
      <c r="N303" s="332" t="s">
        <v>953</v>
      </c>
      <c r="O303" s="286" t="s">
        <v>999</v>
      </c>
      <c r="P303" s="109"/>
      <c r="Q303" s="114">
        <f>VLOOKUP(J303&amp;K303,Code!$I$2:$M$51,5,0)</f>
        <v>1.18875</v>
      </c>
      <c r="R303" s="262">
        <f t="shared" si="57"/>
        <v>1034.2125000000053</v>
      </c>
      <c r="S303" s="333">
        <f t="shared" si="53"/>
        <v>0</v>
      </c>
      <c r="T303" s="264">
        <f>IFERROR(R303*'Unit Rates'!$D$17/100,"")</f>
        <v>310.26375000000161</v>
      </c>
      <c r="U303" s="260">
        <f t="shared" si="54"/>
        <v>0</v>
      </c>
      <c r="V303" s="284"/>
      <c r="W303" s="280" t="s">
        <v>385</v>
      </c>
      <c r="X303" s="281" t="s">
        <v>371</v>
      </c>
      <c r="Y303" s="281"/>
      <c r="Z303" s="280"/>
      <c r="AA303" s="281"/>
      <c r="AB303" s="281"/>
      <c r="AC303" s="282"/>
      <c r="AD303" s="281"/>
      <c r="AE303" s="281"/>
      <c r="AF303" s="281"/>
      <c r="AG303" s="280"/>
      <c r="AH303" s="282"/>
      <c r="AI303" s="280"/>
      <c r="AJ303" s="282"/>
      <c r="AK303" s="124"/>
      <c r="AL303" s="125"/>
      <c r="AM303" s="126"/>
      <c r="AN303" s="127"/>
      <c r="AO303" s="127"/>
      <c r="AP303" s="127"/>
      <c r="AQ303" s="115" t="str">
        <f t="shared" si="50"/>
        <v/>
      </c>
      <c r="AR303" s="115">
        <f t="shared" si="56"/>
        <v>114</v>
      </c>
      <c r="AS303" s="115" t="str">
        <f t="shared" si="55"/>
        <v/>
      </c>
      <c r="AT303" s="116" t="str">
        <f ca="1">IF(AS303="","",MIN(OFFSET(C303,0,0):OFFSET(C303,AS303-1,0)))</f>
        <v/>
      </c>
      <c r="AU303" s="116" t="str">
        <f ca="1">IF(AS303="","",MIN(OFFSET(D303,0,0):OFFSET(D303,AS303-1,0)))</f>
        <v/>
      </c>
      <c r="AV303" s="116" t="str">
        <f ca="1">IF(AS303="","",MAX(OFFSET(C303,0,0):OFFSET(C303,AS303-1,0)))</f>
        <v/>
      </c>
      <c r="AW303" s="116" t="str">
        <f ca="1">IF(AS303="","",MAX(OFFSET(D303,0,0):OFFSET(D303,AS303-1,0)))</f>
        <v/>
      </c>
      <c r="AX303" s="116">
        <f t="shared" ca="1" si="51"/>
        <v>0</v>
      </c>
      <c r="AY303" s="117">
        <f t="shared" ca="1" si="52"/>
        <v>0</v>
      </c>
      <c r="AZ303" s="233" t="str">
        <f>IFERROR(IF(#REF!="",R303*'Unit Rates'!$D$17/100,#REF!),"")</f>
        <v/>
      </c>
    </row>
    <row r="304" spans="1:52" ht="15.6" x14ac:dyDescent="0.3">
      <c r="A304" s="327"/>
      <c r="B304" s="329"/>
      <c r="C304" s="328">
        <v>164.33</v>
      </c>
      <c r="D304" s="330">
        <v>164.41</v>
      </c>
      <c r="E304" s="110">
        <f t="shared" si="48"/>
        <v>79.999999999984084</v>
      </c>
      <c r="F304" s="121"/>
      <c r="G304" s="121"/>
      <c r="H304" s="122">
        <f t="shared" si="49"/>
        <v>0</v>
      </c>
      <c r="I304" s="123" t="s">
        <v>59</v>
      </c>
      <c r="J304" s="111" t="s">
        <v>93</v>
      </c>
      <c r="K304" s="112" t="s">
        <v>103</v>
      </c>
      <c r="L304" s="113" t="str">
        <f>VLOOKUP('Damage Pickup'!$J304&amp;'Damage Pickup'!$K304,Code!$I$2:$M$51,4,0)</f>
        <v>Drain Reshape</v>
      </c>
      <c r="M304" s="331" t="s">
        <v>830</v>
      </c>
      <c r="N304" s="332">
        <v>400</v>
      </c>
      <c r="O304" s="286" t="s">
        <v>597</v>
      </c>
      <c r="P304" s="109"/>
      <c r="Q304" s="114">
        <f>VLOOKUP(J304&amp;K304,Code!$I$2:$M$51,5,0)</f>
        <v>1.18875</v>
      </c>
      <c r="R304" s="262">
        <f t="shared" si="57"/>
        <v>95.09999999998108</v>
      </c>
      <c r="S304" s="333">
        <f t="shared" si="53"/>
        <v>0</v>
      </c>
      <c r="T304" s="264">
        <f>IFERROR(R304*'Unit Rates'!$D$17/100,"")</f>
        <v>28.529999999994324</v>
      </c>
      <c r="U304" s="260">
        <f t="shared" si="54"/>
        <v>0</v>
      </c>
      <c r="V304" s="284"/>
      <c r="W304" s="280" t="s">
        <v>385</v>
      </c>
      <c r="X304" s="281" t="s">
        <v>371</v>
      </c>
      <c r="Y304" s="281"/>
      <c r="Z304" s="280"/>
      <c r="AA304" s="281"/>
      <c r="AB304" s="281"/>
      <c r="AC304" s="282"/>
      <c r="AD304" s="281"/>
      <c r="AE304" s="281"/>
      <c r="AF304" s="281"/>
      <c r="AG304" s="280"/>
      <c r="AH304" s="282"/>
      <c r="AI304" s="280"/>
      <c r="AJ304" s="282"/>
      <c r="AK304" s="124"/>
      <c r="AL304" s="125"/>
      <c r="AM304" s="126"/>
      <c r="AN304" s="127"/>
      <c r="AO304" s="127"/>
      <c r="AP304" s="127"/>
      <c r="AQ304" s="115" t="str">
        <f t="shared" si="50"/>
        <v/>
      </c>
      <c r="AR304" s="115">
        <f t="shared" si="56"/>
        <v>114</v>
      </c>
      <c r="AS304" s="115" t="str">
        <f t="shared" si="55"/>
        <v/>
      </c>
      <c r="AT304" s="116" t="str">
        <f ca="1">IF(AS304="","",MIN(OFFSET(C304,0,0):OFFSET(C304,AS304-1,0)))</f>
        <v/>
      </c>
      <c r="AU304" s="116" t="str">
        <f ca="1">IF(AS304="","",MIN(OFFSET(D304,0,0):OFFSET(D304,AS304-1,0)))</f>
        <v/>
      </c>
      <c r="AV304" s="116" t="str">
        <f ca="1">IF(AS304="","",MAX(OFFSET(C304,0,0):OFFSET(C304,AS304-1,0)))</f>
        <v/>
      </c>
      <c r="AW304" s="116" t="str">
        <f ca="1">IF(AS304="","",MAX(OFFSET(D304,0,0):OFFSET(D304,AS304-1,0)))</f>
        <v/>
      </c>
      <c r="AX304" s="116">
        <f t="shared" ca="1" si="51"/>
        <v>0</v>
      </c>
      <c r="AY304" s="117">
        <f t="shared" ca="1" si="52"/>
        <v>0</v>
      </c>
      <c r="AZ304" s="233" t="str">
        <f>IFERROR(IF(#REF!="",R304*'Unit Rates'!$D$17/100,#REF!),"")</f>
        <v/>
      </c>
    </row>
    <row r="305" spans="1:52" ht="15.6" x14ac:dyDescent="0.3">
      <c r="A305" s="327"/>
      <c r="B305" s="329"/>
      <c r="C305" s="328">
        <v>164.47</v>
      </c>
      <c r="D305" s="330">
        <v>164.7</v>
      </c>
      <c r="E305" s="110">
        <f t="shared" si="48"/>
        <v>229.99999999998977</v>
      </c>
      <c r="F305" s="121"/>
      <c r="G305" s="121"/>
      <c r="H305" s="122">
        <f t="shared" si="49"/>
        <v>0</v>
      </c>
      <c r="I305" s="123" t="s">
        <v>459</v>
      </c>
      <c r="J305" s="111" t="s">
        <v>93</v>
      </c>
      <c r="K305" s="112" t="s">
        <v>103</v>
      </c>
      <c r="L305" s="113" t="str">
        <f>VLOOKUP('Damage Pickup'!$J305&amp;'Damage Pickup'!$K305,Code!$I$2:$M$51,4,0)</f>
        <v>Drain Reshape</v>
      </c>
      <c r="M305" s="331" t="s">
        <v>831</v>
      </c>
      <c r="N305" s="332" t="s">
        <v>954</v>
      </c>
      <c r="O305" s="286" t="s">
        <v>1000</v>
      </c>
      <c r="P305" s="109"/>
      <c r="Q305" s="114">
        <f>VLOOKUP(J305&amp;K305,Code!$I$2:$M$51,5,0)</f>
        <v>1.18875</v>
      </c>
      <c r="R305" s="262">
        <f t="shared" si="57"/>
        <v>273.41249999998786</v>
      </c>
      <c r="S305" s="333">
        <f t="shared" si="53"/>
        <v>0</v>
      </c>
      <c r="T305" s="264">
        <f>IFERROR(R305*'Unit Rates'!$D$17/100,"")</f>
        <v>82.023749999996369</v>
      </c>
      <c r="U305" s="260">
        <f t="shared" si="54"/>
        <v>0</v>
      </c>
      <c r="V305" s="284"/>
      <c r="W305" s="280" t="s">
        <v>385</v>
      </c>
      <c r="X305" s="281" t="s">
        <v>371</v>
      </c>
      <c r="Y305" s="281"/>
      <c r="Z305" s="280"/>
      <c r="AA305" s="281"/>
      <c r="AB305" s="281"/>
      <c r="AC305" s="282"/>
      <c r="AD305" s="281"/>
      <c r="AE305" s="281"/>
      <c r="AF305" s="281"/>
      <c r="AG305" s="280"/>
      <c r="AH305" s="282"/>
      <c r="AI305" s="280"/>
      <c r="AJ305" s="282"/>
      <c r="AK305" s="124"/>
      <c r="AL305" s="125"/>
      <c r="AM305" s="126"/>
      <c r="AN305" s="127"/>
      <c r="AO305" s="127"/>
      <c r="AP305" s="127"/>
      <c r="AQ305" s="115" t="str">
        <f t="shared" si="50"/>
        <v/>
      </c>
      <c r="AR305" s="115">
        <f t="shared" si="56"/>
        <v>114</v>
      </c>
      <c r="AS305" s="115" t="str">
        <f t="shared" si="55"/>
        <v/>
      </c>
      <c r="AT305" s="116" t="str">
        <f ca="1">IF(AS305="","",MIN(OFFSET(C305,0,0):OFFSET(C305,AS305-1,0)))</f>
        <v/>
      </c>
      <c r="AU305" s="116" t="str">
        <f ca="1">IF(AS305="","",MIN(OFFSET(D305,0,0):OFFSET(D305,AS305-1,0)))</f>
        <v/>
      </c>
      <c r="AV305" s="116" t="str">
        <f ca="1">IF(AS305="","",MAX(OFFSET(C305,0,0):OFFSET(C305,AS305-1,0)))</f>
        <v/>
      </c>
      <c r="AW305" s="116" t="str">
        <f ca="1">IF(AS305="","",MAX(OFFSET(D305,0,0):OFFSET(D305,AS305-1,0)))</f>
        <v/>
      </c>
      <c r="AX305" s="116">
        <f t="shared" ca="1" si="51"/>
        <v>0</v>
      </c>
      <c r="AY305" s="117">
        <f t="shared" ca="1" si="52"/>
        <v>0</v>
      </c>
      <c r="AZ305" s="233" t="str">
        <f>IFERROR(IF(#REF!="",R305*'Unit Rates'!$D$17/100,#REF!),"")</f>
        <v/>
      </c>
    </row>
    <row r="306" spans="1:52" ht="15.6" x14ac:dyDescent="0.3">
      <c r="A306" s="327"/>
      <c r="B306" s="329"/>
      <c r="C306" s="328">
        <v>165.03</v>
      </c>
      <c r="D306" s="330">
        <v>165.09</v>
      </c>
      <c r="E306" s="110">
        <f t="shared" ref="E306:E332" si="58">IF(OR(ABS(D306-C306)*1000=0,D306=0),1,ABS(D306-C306)*1000)</f>
        <v>60.000000000002274</v>
      </c>
      <c r="F306" s="121"/>
      <c r="G306" s="121"/>
      <c r="H306" s="122">
        <f t="shared" ref="H306:H332" si="59">F306*E306</f>
        <v>0</v>
      </c>
      <c r="I306" s="123" t="s">
        <v>459</v>
      </c>
      <c r="J306" s="111" t="s">
        <v>93</v>
      </c>
      <c r="K306" s="112" t="s">
        <v>103</v>
      </c>
      <c r="L306" s="113" t="str">
        <f>VLOOKUP('Damage Pickup'!$J306&amp;'Damage Pickup'!$K306,Code!$I$2:$M$51,4,0)</f>
        <v>Drain Reshape</v>
      </c>
      <c r="M306" s="331" t="s">
        <v>832</v>
      </c>
      <c r="N306" s="332">
        <v>404</v>
      </c>
      <c r="O306" s="286" t="s">
        <v>818</v>
      </c>
      <c r="P306" s="109"/>
      <c r="Q306" s="114">
        <f>VLOOKUP(J306&amp;K306,Code!$I$2:$M$51,5,0)</f>
        <v>1.18875</v>
      </c>
      <c r="R306" s="262">
        <f t="shared" si="57"/>
        <v>71.325000000002703</v>
      </c>
      <c r="S306" s="333">
        <f t="shared" si="53"/>
        <v>0</v>
      </c>
      <c r="T306" s="264">
        <f>IFERROR(R306*'Unit Rates'!$D$17/100,"")</f>
        <v>21.397500000000811</v>
      </c>
      <c r="U306" s="260">
        <f t="shared" si="54"/>
        <v>0</v>
      </c>
      <c r="V306" s="284"/>
      <c r="W306" s="280" t="s">
        <v>385</v>
      </c>
      <c r="X306" s="281" t="s">
        <v>371</v>
      </c>
      <c r="Y306" s="281"/>
      <c r="Z306" s="280"/>
      <c r="AA306" s="281"/>
      <c r="AB306" s="281"/>
      <c r="AC306" s="282"/>
      <c r="AD306" s="281"/>
      <c r="AE306" s="281"/>
      <c r="AF306" s="281"/>
      <c r="AG306" s="280"/>
      <c r="AH306" s="282"/>
      <c r="AI306" s="280"/>
      <c r="AJ306" s="282"/>
      <c r="AK306" s="124"/>
      <c r="AL306" s="125"/>
      <c r="AM306" s="126"/>
      <c r="AN306" s="127"/>
      <c r="AO306" s="127"/>
      <c r="AP306" s="127"/>
      <c r="AQ306" s="115" t="str">
        <f t="shared" ref="AQ306:AQ332" si="60">IF(A306="","",ROW()-ROW($AQ$2))</f>
        <v/>
      </c>
      <c r="AR306" s="115">
        <f t="shared" si="56"/>
        <v>114</v>
      </c>
      <c r="AS306" s="115" t="str">
        <f t="shared" si="55"/>
        <v/>
      </c>
      <c r="AT306" s="116" t="str">
        <f ca="1">IF(AS306="","",MIN(OFFSET(C306,0,0):OFFSET(C306,AS306-1,0)))</f>
        <v/>
      </c>
      <c r="AU306" s="116" t="str">
        <f ca="1">IF(AS306="","",MIN(OFFSET(D306,0,0):OFFSET(D306,AS306-1,0)))</f>
        <v/>
      </c>
      <c r="AV306" s="116" t="str">
        <f ca="1">IF(AS306="","",MAX(OFFSET(C306,0,0):OFFSET(C306,AS306-1,0)))</f>
        <v/>
      </c>
      <c r="AW306" s="116" t="str">
        <f ca="1">IF(AS306="","",MAX(OFFSET(D306,0,0):OFFSET(D306,AS306-1,0)))</f>
        <v/>
      </c>
      <c r="AX306" s="116">
        <f t="shared" ref="AX306:AX332" ca="1" si="61">MIN(AT306:AW306)</f>
        <v>0</v>
      </c>
      <c r="AY306" s="117">
        <f t="shared" ref="AY306:AY332" ca="1" si="62">MAX(AT306:AW306)</f>
        <v>0</v>
      </c>
      <c r="AZ306" s="233" t="str">
        <f>IFERROR(IF(#REF!="",R306*'Unit Rates'!$D$17/100,#REF!),"")</f>
        <v/>
      </c>
    </row>
    <row r="307" spans="1:52" ht="15.6" x14ac:dyDescent="0.3">
      <c r="A307" s="327"/>
      <c r="B307" s="329"/>
      <c r="C307" s="328">
        <v>165.4</v>
      </c>
      <c r="D307" s="330">
        <v>165.88</v>
      </c>
      <c r="E307" s="110">
        <f t="shared" si="58"/>
        <v>479.99999999998977</v>
      </c>
      <c r="F307" s="121"/>
      <c r="G307" s="121"/>
      <c r="H307" s="122">
        <f t="shared" si="59"/>
        <v>0</v>
      </c>
      <c r="I307" s="123" t="s">
        <v>59</v>
      </c>
      <c r="J307" s="111" t="s">
        <v>93</v>
      </c>
      <c r="K307" s="112" t="s">
        <v>103</v>
      </c>
      <c r="L307" s="113" t="str">
        <f>VLOOKUP('Damage Pickup'!$J307&amp;'Damage Pickup'!$K307,Code!$I$2:$M$51,4,0)</f>
        <v>Drain Reshape</v>
      </c>
      <c r="M307" s="331" t="s">
        <v>833</v>
      </c>
      <c r="N307" s="332" t="s">
        <v>1059</v>
      </c>
      <c r="O307" s="286" t="s">
        <v>997</v>
      </c>
      <c r="P307" s="109"/>
      <c r="Q307" s="114">
        <f>VLOOKUP(J307&amp;K307,Code!$I$2:$M$51,5,0)</f>
        <v>1.18875</v>
      </c>
      <c r="R307" s="262">
        <f t="shared" si="57"/>
        <v>570.59999999998786</v>
      </c>
      <c r="S307" s="333">
        <f t="shared" si="53"/>
        <v>0</v>
      </c>
      <c r="T307" s="264">
        <f>IFERROR(R307*'Unit Rates'!$D$17/100,"")</f>
        <v>171.17999999999637</v>
      </c>
      <c r="U307" s="260">
        <f t="shared" si="54"/>
        <v>0</v>
      </c>
      <c r="V307" s="284"/>
      <c r="W307" s="280" t="s">
        <v>385</v>
      </c>
      <c r="X307" s="281" t="s">
        <v>371</v>
      </c>
      <c r="Y307" s="281"/>
      <c r="Z307" s="280"/>
      <c r="AA307" s="281"/>
      <c r="AB307" s="281"/>
      <c r="AC307" s="282"/>
      <c r="AD307" s="281"/>
      <c r="AE307" s="281"/>
      <c r="AF307" s="281"/>
      <c r="AG307" s="280"/>
      <c r="AH307" s="282"/>
      <c r="AI307" s="280"/>
      <c r="AJ307" s="282"/>
      <c r="AK307" s="124"/>
      <c r="AL307" s="125"/>
      <c r="AM307" s="126"/>
      <c r="AN307" s="127"/>
      <c r="AO307" s="127"/>
      <c r="AP307" s="127"/>
      <c r="AQ307" s="115" t="str">
        <f t="shared" si="60"/>
        <v/>
      </c>
      <c r="AR307" s="115">
        <f t="shared" si="56"/>
        <v>114</v>
      </c>
      <c r="AS307" s="115" t="str">
        <f t="shared" si="55"/>
        <v/>
      </c>
      <c r="AT307" s="116" t="str">
        <f ca="1">IF(AS307="","",MIN(OFFSET(C307,0,0):OFFSET(C307,AS307-1,0)))</f>
        <v/>
      </c>
      <c r="AU307" s="116" t="str">
        <f ca="1">IF(AS307="","",MIN(OFFSET(D307,0,0):OFFSET(D307,AS307-1,0)))</f>
        <v/>
      </c>
      <c r="AV307" s="116" t="str">
        <f ca="1">IF(AS307="","",MAX(OFFSET(C307,0,0):OFFSET(C307,AS307-1,0)))</f>
        <v/>
      </c>
      <c r="AW307" s="116" t="str">
        <f ca="1">IF(AS307="","",MAX(OFFSET(D307,0,0):OFFSET(D307,AS307-1,0)))</f>
        <v/>
      </c>
      <c r="AX307" s="116">
        <f t="shared" ca="1" si="61"/>
        <v>0</v>
      </c>
      <c r="AY307" s="117">
        <f t="shared" ca="1" si="62"/>
        <v>0</v>
      </c>
      <c r="AZ307" s="233" t="str">
        <f>IFERROR(IF(#REF!="",R307*'Unit Rates'!$D$17/100,#REF!),"")</f>
        <v/>
      </c>
    </row>
    <row r="308" spans="1:52" ht="15.6" x14ac:dyDescent="0.3">
      <c r="A308" s="327"/>
      <c r="B308" s="329"/>
      <c r="C308" s="328">
        <v>166.32</v>
      </c>
      <c r="D308" s="330">
        <v>166.43</v>
      </c>
      <c r="E308" s="110">
        <f t="shared" si="58"/>
        <v>110.00000000001364</v>
      </c>
      <c r="F308" s="121"/>
      <c r="G308" s="121"/>
      <c r="H308" s="122">
        <f t="shared" si="59"/>
        <v>0</v>
      </c>
      <c r="I308" s="123" t="s">
        <v>59</v>
      </c>
      <c r="J308" s="111" t="s">
        <v>95</v>
      </c>
      <c r="K308" s="112" t="s">
        <v>103</v>
      </c>
      <c r="L308" s="113" t="str">
        <f>VLOOKUP('Damage Pickup'!$J308&amp;'Damage Pickup'!$K308,Code!$I$2:$M$51,4,0)</f>
        <v>Heavy Grade</v>
      </c>
      <c r="M308" s="331" t="s">
        <v>834</v>
      </c>
      <c r="N308" s="332" t="s">
        <v>955</v>
      </c>
      <c r="O308" s="286" t="s">
        <v>997</v>
      </c>
      <c r="P308" s="109"/>
      <c r="Q308" s="114">
        <f>VLOOKUP(J308&amp;K308,Code!$I$2:$M$51,5,0)</f>
        <v>19.755208333333329</v>
      </c>
      <c r="R308" s="262">
        <f t="shared" si="57"/>
        <v>2173.0729166669357</v>
      </c>
      <c r="S308" s="333">
        <f t="shared" si="53"/>
        <v>0</v>
      </c>
      <c r="T308" s="264">
        <f>IFERROR(R308*'Unit Rates'!$D$17/100,"")</f>
        <v>651.92187500008072</v>
      </c>
      <c r="U308" s="260">
        <f t="shared" si="54"/>
        <v>0</v>
      </c>
      <c r="V308" s="284"/>
      <c r="W308" s="280" t="s">
        <v>385</v>
      </c>
      <c r="X308" s="281" t="s">
        <v>371</v>
      </c>
      <c r="Y308" s="281"/>
      <c r="Z308" s="280"/>
      <c r="AA308" s="281"/>
      <c r="AB308" s="281"/>
      <c r="AC308" s="282"/>
      <c r="AD308" s="281"/>
      <c r="AE308" s="281"/>
      <c r="AF308" s="281"/>
      <c r="AG308" s="280"/>
      <c r="AH308" s="282"/>
      <c r="AI308" s="280"/>
      <c r="AJ308" s="282"/>
      <c r="AK308" s="124"/>
      <c r="AL308" s="125"/>
      <c r="AM308" s="126"/>
      <c r="AN308" s="127"/>
      <c r="AO308" s="127"/>
      <c r="AP308" s="127"/>
      <c r="AQ308" s="115" t="str">
        <f t="shared" si="60"/>
        <v/>
      </c>
      <c r="AR308" s="115">
        <f t="shared" si="56"/>
        <v>114</v>
      </c>
      <c r="AS308" s="115" t="str">
        <f t="shared" si="55"/>
        <v/>
      </c>
      <c r="AT308" s="116" t="str">
        <f ca="1">IF(AS308="","",MIN(OFFSET(C308,0,0):OFFSET(C308,AS308-1,0)))</f>
        <v/>
      </c>
      <c r="AU308" s="116" t="str">
        <f ca="1">IF(AS308="","",MIN(OFFSET(D308,0,0):OFFSET(D308,AS308-1,0)))</f>
        <v/>
      </c>
      <c r="AV308" s="116" t="str">
        <f ca="1">IF(AS308="","",MAX(OFFSET(C308,0,0):OFFSET(C308,AS308-1,0)))</f>
        <v/>
      </c>
      <c r="AW308" s="116" t="str">
        <f ca="1">IF(AS308="","",MAX(OFFSET(D308,0,0):OFFSET(D308,AS308-1,0)))</f>
        <v/>
      </c>
      <c r="AX308" s="116">
        <f t="shared" ca="1" si="61"/>
        <v>0</v>
      </c>
      <c r="AY308" s="117">
        <f t="shared" ca="1" si="62"/>
        <v>0</v>
      </c>
      <c r="AZ308" s="233" t="str">
        <f>IFERROR(IF(#REF!="",R308*'Unit Rates'!$D$17/100,#REF!),"")</f>
        <v/>
      </c>
    </row>
    <row r="309" spans="1:52" ht="15.6" x14ac:dyDescent="0.3">
      <c r="A309" s="327"/>
      <c r="B309" s="329"/>
      <c r="C309" s="328">
        <v>166.54</v>
      </c>
      <c r="D309" s="330">
        <v>166.91</v>
      </c>
      <c r="E309" s="110">
        <f t="shared" si="58"/>
        <v>370.00000000000455</v>
      </c>
      <c r="F309" s="121"/>
      <c r="G309" s="121"/>
      <c r="H309" s="122">
        <f t="shared" si="59"/>
        <v>0</v>
      </c>
      <c r="I309" s="123" t="s">
        <v>58</v>
      </c>
      <c r="J309" s="111" t="s">
        <v>93</v>
      </c>
      <c r="K309" s="112" t="s">
        <v>103</v>
      </c>
      <c r="L309" s="113" t="str">
        <f>VLOOKUP('Damage Pickup'!$J309&amp;'Damage Pickup'!$K309,Code!$I$2:$M$51,4,0)</f>
        <v>Drain Reshape</v>
      </c>
      <c r="M309" s="331" t="s">
        <v>835</v>
      </c>
      <c r="N309" s="332" t="s">
        <v>956</v>
      </c>
      <c r="O309" s="286" t="s">
        <v>818</v>
      </c>
      <c r="P309" s="109"/>
      <c r="Q309" s="114">
        <f>VLOOKUP(J309&amp;K309,Code!$I$2:$M$51,5,0)</f>
        <v>1.18875</v>
      </c>
      <c r="R309" s="262">
        <f t="shared" si="57"/>
        <v>439.83750000000538</v>
      </c>
      <c r="S309" s="333">
        <f t="shared" si="53"/>
        <v>0</v>
      </c>
      <c r="T309" s="264">
        <f>IFERROR(R309*'Unit Rates'!$D$17/100,"")</f>
        <v>131.95125000000161</v>
      </c>
      <c r="U309" s="260">
        <f t="shared" si="54"/>
        <v>0</v>
      </c>
      <c r="V309" s="284"/>
      <c r="W309" s="280" t="s">
        <v>385</v>
      </c>
      <c r="X309" s="281" t="s">
        <v>371</v>
      </c>
      <c r="Y309" s="281"/>
      <c r="Z309" s="280"/>
      <c r="AA309" s="281"/>
      <c r="AB309" s="281"/>
      <c r="AC309" s="282"/>
      <c r="AD309" s="281"/>
      <c r="AE309" s="281"/>
      <c r="AF309" s="281"/>
      <c r="AG309" s="280"/>
      <c r="AH309" s="282"/>
      <c r="AI309" s="280"/>
      <c r="AJ309" s="282"/>
      <c r="AK309" s="124"/>
      <c r="AL309" s="125"/>
      <c r="AM309" s="126"/>
      <c r="AN309" s="127"/>
      <c r="AO309" s="127"/>
      <c r="AP309" s="127"/>
      <c r="AQ309" s="115" t="str">
        <f t="shared" si="60"/>
        <v/>
      </c>
      <c r="AR309" s="115">
        <f t="shared" si="56"/>
        <v>114</v>
      </c>
      <c r="AS309" s="115" t="str">
        <f t="shared" si="55"/>
        <v/>
      </c>
      <c r="AT309" s="116" t="str">
        <f ca="1">IF(AS309="","",MIN(OFFSET(C309,0,0):OFFSET(C309,AS309-1,0)))</f>
        <v/>
      </c>
      <c r="AU309" s="116" t="str">
        <f ca="1">IF(AS309="","",MIN(OFFSET(D309,0,0):OFFSET(D309,AS309-1,0)))</f>
        <v/>
      </c>
      <c r="AV309" s="116" t="str">
        <f ca="1">IF(AS309="","",MAX(OFFSET(C309,0,0):OFFSET(C309,AS309-1,0)))</f>
        <v/>
      </c>
      <c r="AW309" s="116" t="str">
        <f ca="1">IF(AS309="","",MAX(OFFSET(D309,0,0):OFFSET(D309,AS309-1,0)))</f>
        <v/>
      </c>
      <c r="AX309" s="116">
        <f t="shared" ca="1" si="61"/>
        <v>0</v>
      </c>
      <c r="AY309" s="117">
        <f t="shared" ca="1" si="62"/>
        <v>0</v>
      </c>
      <c r="AZ309" s="233" t="str">
        <f>IFERROR(IF(#REF!="",R309*'Unit Rates'!$D$17/100,#REF!),"")</f>
        <v/>
      </c>
    </row>
    <row r="310" spans="1:52" ht="15.6" x14ac:dyDescent="0.3">
      <c r="A310" s="327"/>
      <c r="B310" s="329"/>
      <c r="C310" s="328">
        <v>167.23</v>
      </c>
      <c r="D310" s="330">
        <v>167.32</v>
      </c>
      <c r="E310" s="110">
        <f t="shared" si="58"/>
        <v>90.000000000003411</v>
      </c>
      <c r="F310" s="121"/>
      <c r="G310" s="121"/>
      <c r="H310" s="122">
        <f t="shared" si="59"/>
        <v>0</v>
      </c>
      <c r="I310" s="123" t="s">
        <v>59</v>
      </c>
      <c r="J310" s="111" t="s">
        <v>93</v>
      </c>
      <c r="K310" s="112" t="s">
        <v>103</v>
      </c>
      <c r="L310" s="113" t="str">
        <f>VLOOKUP('Damage Pickup'!$J310&amp;'Damage Pickup'!$K310,Code!$I$2:$M$51,4,0)</f>
        <v>Drain Reshape</v>
      </c>
      <c r="M310" s="331" t="s">
        <v>836</v>
      </c>
      <c r="N310" s="332">
        <v>411</v>
      </c>
      <c r="O310" s="286" t="s">
        <v>997</v>
      </c>
      <c r="P310" s="109"/>
      <c r="Q310" s="114">
        <f>VLOOKUP(J310&amp;K310,Code!$I$2:$M$51,5,0)</f>
        <v>1.18875</v>
      </c>
      <c r="R310" s="262">
        <f t="shared" si="57"/>
        <v>106.98750000000405</v>
      </c>
      <c r="S310" s="333">
        <f t="shared" si="53"/>
        <v>0</v>
      </c>
      <c r="T310" s="264">
        <f>IFERROR(R310*'Unit Rates'!$D$17/100,"")</f>
        <v>32.096250000001213</v>
      </c>
      <c r="U310" s="260">
        <f t="shared" si="54"/>
        <v>0</v>
      </c>
      <c r="V310" s="284"/>
      <c r="W310" s="280" t="s">
        <v>385</v>
      </c>
      <c r="X310" s="281" t="s">
        <v>371</v>
      </c>
      <c r="Y310" s="281"/>
      <c r="Z310" s="280"/>
      <c r="AA310" s="281"/>
      <c r="AB310" s="281"/>
      <c r="AC310" s="282"/>
      <c r="AD310" s="281"/>
      <c r="AE310" s="281"/>
      <c r="AF310" s="281"/>
      <c r="AG310" s="280"/>
      <c r="AH310" s="282"/>
      <c r="AI310" s="280"/>
      <c r="AJ310" s="282"/>
      <c r="AK310" s="124"/>
      <c r="AL310" s="125"/>
      <c r="AM310" s="126"/>
      <c r="AN310" s="127"/>
      <c r="AO310" s="127"/>
      <c r="AP310" s="127"/>
      <c r="AQ310" s="115" t="str">
        <f t="shared" si="60"/>
        <v/>
      </c>
      <c r="AR310" s="115">
        <f t="shared" si="56"/>
        <v>114</v>
      </c>
      <c r="AS310" s="115" t="str">
        <f t="shared" si="55"/>
        <v/>
      </c>
      <c r="AT310" s="116" t="str">
        <f ca="1">IF(AS310="","",MIN(OFFSET(C310,0,0):OFFSET(C310,AS310-1,0)))</f>
        <v/>
      </c>
      <c r="AU310" s="116" t="str">
        <f ca="1">IF(AS310="","",MIN(OFFSET(D310,0,0):OFFSET(D310,AS310-1,0)))</f>
        <v/>
      </c>
      <c r="AV310" s="116" t="str">
        <f ca="1">IF(AS310="","",MAX(OFFSET(C310,0,0):OFFSET(C310,AS310-1,0)))</f>
        <v/>
      </c>
      <c r="AW310" s="116" t="str">
        <f ca="1">IF(AS310="","",MAX(OFFSET(D310,0,0):OFFSET(D310,AS310-1,0)))</f>
        <v/>
      </c>
      <c r="AX310" s="116">
        <f t="shared" ca="1" si="61"/>
        <v>0</v>
      </c>
      <c r="AY310" s="117">
        <f t="shared" ca="1" si="62"/>
        <v>0</v>
      </c>
      <c r="AZ310" s="233" t="str">
        <f>IFERROR(IF(#REF!="",R310*'Unit Rates'!$D$17/100,#REF!),"")</f>
        <v/>
      </c>
    </row>
    <row r="311" spans="1:52" ht="15.6" x14ac:dyDescent="0.3">
      <c r="A311" s="327"/>
      <c r="B311" s="329"/>
      <c r="C311" s="328">
        <v>167.39</v>
      </c>
      <c r="D311" s="330">
        <v>167.46</v>
      </c>
      <c r="E311" s="110">
        <f t="shared" si="58"/>
        <v>70.0000000000216</v>
      </c>
      <c r="F311" s="121"/>
      <c r="G311" s="121"/>
      <c r="H311" s="122">
        <f t="shared" si="59"/>
        <v>0</v>
      </c>
      <c r="I311" s="123" t="s">
        <v>459</v>
      </c>
      <c r="J311" s="111" t="s">
        <v>93</v>
      </c>
      <c r="K311" s="112" t="s">
        <v>103</v>
      </c>
      <c r="L311" s="113" t="str">
        <f>VLOOKUP('Damage Pickup'!$J311&amp;'Damage Pickup'!$K311,Code!$I$2:$M$51,4,0)</f>
        <v>Drain Reshape</v>
      </c>
      <c r="M311" s="331" t="s">
        <v>837</v>
      </c>
      <c r="N311" s="332">
        <v>412</v>
      </c>
      <c r="O311" s="286" t="s">
        <v>1001</v>
      </c>
      <c r="P311" s="109"/>
      <c r="Q311" s="114">
        <f>VLOOKUP(J311&amp;K311,Code!$I$2:$M$51,5,0)</f>
        <v>1.18875</v>
      </c>
      <c r="R311" s="262">
        <f t="shared" si="57"/>
        <v>83.21250000002567</v>
      </c>
      <c r="S311" s="333">
        <f t="shared" si="53"/>
        <v>0</v>
      </c>
      <c r="T311" s="264">
        <f>IFERROR(R311*'Unit Rates'!$D$17/100,"")</f>
        <v>24.963750000007703</v>
      </c>
      <c r="U311" s="260">
        <f t="shared" si="54"/>
        <v>0</v>
      </c>
      <c r="V311" s="284"/>
      <c r="W311" s="280" t="s">
        <v>385</v>
      </c>
      <c r="X311" s="281" t="s">
        <v>371</v>
      </c>
      <c r="Y311" s="281"/>
      <c r="Z311" s="280"/>
      <c r="AA311" s="281"/>
      <c r="AB311" s="281"/>
      <c r="AC311" s="282"/>
      <c r="AD311" s="281"/>
      <c r="AE311" s="281"/>
      <c r="AF311" s="281"/>
      <c r="AG311" s="280"/>
      <c r="AH311" s="282"/>
      <c r="AI311" s="280"/>
      <c r="AJ311" s="282"/>
      <c r="AK311" s="124"/>
      <c r="AL311" s="125"/>
      <c r="AM311" s="126"/>
      <c r="AN311" s="127"/>
      <c r="AO311" s="127"/>
      <c r="AP311" s="127"/>
      <c r="AQ311" s="115" t="str">
        <f t="shared" si="60"/>
        <v/>
      </c>
      <c r="AR311" s="115">
        <f t="shared" si="56"/>
        <v>114</v>
      </c>
      <c r="AS311" s="115" t="str">
        <f t="shared" si="55"/>
        <v/>
      </c>
      <c r="AT311" s="116" t="str">
        <f ca="1">IF(AS311="","",MIN(OFFSET(C311,0,0):OFFSET(C311,AS311-1,0)))</f>
        <v/>
      </c>
      <c r="AU311" s="116" t="str">
        <f ca="1">IF(AS311="","",MIN(OFFSET(D311,0,0):OFFSET(D311,AS311-1,0)))</f>
        <v/>
      </c>
      <c r="AV311" s="116" t="str">
        <f ca="1">IF(AS311="","",MAX(OFFSET(C311,0,0):OFFSET(C311,AS311-1,0)))</f>
        <v/>
      </c>
      <c r="AW311" s="116" t="str">
        <f ca="1">IF(AS311="","",MAX(OFFSET(D311,0,0):OFFSET(D311,AS311-1,0)))</f>
        <v/>
      </c>
      <c r="AX311" s="116">
        <f t="shared" ca="1" si="61"/>
        <v>0</v>
      </c>
      <c r="AY311" s="117">
        <f t="shared" ca="1" si="62"/>
        <v>0</v>
      </c>
      <c r="AZ311" s="233" t="str">
        <f>IFERROR(IF(#REF!="",R311*'Unit Rates'!$D$17/100,#REF!),"")</f>
        <v/>
      </c>
    </row>
    <row r="312" spans="1:52" ht="15.6" x14ac:dyDescent="0.3">
      <c r="A312" s="327"/>
      <c r="B312" s="329"/>
      <c r="C312" s="328">
        <v>167.72</v>
      </c>
      <c r="D312" s="330">
        <v>167.75</v>
      </c>
      <c r="E312" s="110">
        <f t="shared" si="58"/>
        <v>30.000000000001137</v>
      </c>
      <c r="F312" s="121"/>
      <c r="G312" s="121"/>
      <c r="H312" s="122">
        <f t="shared" si="59"/>
        <v>0</v>
      </c>
      <c r="I312" s="123" t="s">
        <v>58</v>
      </c>
      <c r="J312" s="111" t="s">
        <v>93</v>
      </c>
      <c r="K312" s="112" t="s">
        <v>103</v>
      </c>
      <c r="L312" s="113" t="str">
        <f>VLOOKUP('Damage Pickup'!$J312&amp;'Damage Pickup'!$K312,Code!$I$2:$M$51,4,0)</f>
        <v>Drain Reshape</v>
      </c>
      <c r="M312" s="331" t="s">
        <v>1066</v>
      </c>
      <c r="N312" s="332">
        <v>413</v>
      </c>
      <c r="O312" s="286" t="s">
        <v>839</v>
      </c>
      <c r="P312" s="109"/>
      <c r="Q312" s="114">
        <f>VLOOKUP(J312&amp;K312,Code!$I$2:$M$51,5,0)</f>
        <v>1.18875</v>
      </c>
      <c r="R312" s="262">
        <f t="shared" si="57"/>
        <v>35.662500000001351</v>
      </c>
      <c r="S312" s="333">
        <f t="shared" si="53"/>
        <v>0</v>
      </c>
      <c r="T312" s="264">
        <f>IFERROR(R312*'Unit Rates'!$D$17/100,"")</f>
        <v>10.698750000000405</v>
      </c>
      <c r="U312" s="260">
        <f t="shared" si="54"/>
        <v>0</v>
      </c>
      <c r="V312" s="284"/>
      <c r="W312" s="280" t="s">
        <v>385</v>
      </c>
      <c r="X312" s="281" t="s">
        <v>371</v>
      </c>
      <c r="Y312" s="281"/>
      <c r="Z312" s="280"/>
      <c r="AA312" s="281"/>
      <c r="AB312" s="281"/>
      <c r="AC312" s="282"/>
      <c r="AD312" s="281"/>
      <c r="AE312" s="281"/>
      <c r="AF312" s="281"/>
      <c r="AG312" s="280"/>
      <c r="AH312" s="282"/>
      <c r="AI312" s="280"/>
      <c r="AJ312" s="282"/>
      <c r="AK312" s="124"/>
      <c r="AL312" s="125"/>
      <c r="AM312" s="126"/>
      <c r="AN312" s="127"/>
      <c r="AO312" s="127"/>
      <c r="AP312" s="127"/>
      <c r="AQ312" s="115" t="str">
        <f t="shared" si="60"/>
        <v/>
      </c>
      <c r="AR312" s="115">
        <f t="shared" si="56"/>
        <v>114</v>
      </c>
      <c r="AS312" s="115" t="str">
        <f t="shared" si="55"/>
        <v/>
      </c>
      <c r="AT312" s="116" t="str">
        <f ca="1">IF(AS312="","",MIN(OFFSET(C312,0,0):OFFSET(C312,AS312-1,0)))</f>
        <v/>
      </c>
      <c r="AU312" s="116" t="str">
        <f ca="1">IF(AS312="","",MIN(OFFSET(D312,0,0):OFFSET(D312,AS312-1,0)))</f>
        <v/>
      </c>
      <c r="AV312" s="116" t="str">
        <f ca="1">IF(AS312="","",MAX(OFFSET(C312,0,0):OFFSET(C312,AS312-1,0)))</f>
        <v/>
      </c>
      <c r="AW312" s="116" t="str">
        <f ca="1">IF(AS312="","",MAX(OFFSET(D312,0,0):OFFSET(D312,AS312-1,0)))</f>
        <v/>
      </c>
      <c r="AX312" s="116">
        <f t="shared" ca="1" si="61"/>
        <v>0</v>
      </c>
      <c r="AY312" s="117">
        <f t="shared" ca="1" si="62"/>
        <v>0</v>
      </c>
      <c r="AZ312" s="233" t="str">
        <f>IFERROR(IF(#REF!="",R312*'Unit Rates'!$D$17/100,#REF!),"")</f>
        <v/>
      </c>
    </row>
    <row r="313" spans="1:52" ht="15.6" x14ac:dyDescent="0.3">
      <c r="A313" s="327"/>
      <c r="B313" s="329"/>
      <c r="C313" s="328">
        <v>168.02</v>
      </c>
      <c r="D313" s="330">
        <v>168.08</v>
      </c>
      <c r="E313" s="110">
        <f t="shared" si="58"/>
        <v>60.000000000002274</v>
      </c>
      <c r="F313" s="121"/>
      <c r="G313" s="121"/>
      <c r="H313" s="122">
        <f t="shared" si="59"/>
        <v>0</v>
      </c>
      <c r="I313" s="123" t="s">
        <v>58</v>
      </c>
      <c r="J313" s="111" t="s">
        <v>93</v>
      </c>
      <c r="K313" s="112" t="s">
        <v>103</v>
      </c>
      <c r="L313" s="113" t="str">
        <f>VLOOKUP('Damage Pickup'!$J313&amp;'Damage Pickup'!$K313,Code!$I$2:$M$51,4,0)</f>
        <v>Drain Reshape</v>
      </c>
      <c r="M313" s="331" t="s">
        <v>957</v>
      </c>
      <c r="N313" s="332" t="s">
        <v>958</v>
      </c>
      <c r="O313" s="286" t="s">
        <v>1001</v>
      </c>
      <c r="P313" s="109"/>
      <c r="Q313" s="114">
        <f>VLOOKUP(J313&amp;K313,Code!$I$2:$M$51,5,0)</f>
        <v>1.18875</v>
      </c>
      <c r="R313" s="262">
        <f t="shared" si="57"/>
        <v>71.325000000002703</v>
      </c>
      <c r="S313" s="333">
        <f t="shared" ref="S313:S376" si="63">SUMIF($AR:$AR,AQ313,$R:$R)</f>
        <v>0</v>
      </c>
      <c r="T313" s="264">
        <f>IFERROR(R313*'Unit Rates'!$D$17/100,"")</f>
        <v>21.397500000000811</v>
      </c>
      <c r="U313" s="260">
        <f t="shared" ref="U313:U376" si="64">SUMIF($AR:$AR,AQ313,$T:$T)</f>
        <v>0</v>
      </c>
      <c r="V313" s="284"/>
      <c r="W313" s="280" t="s">
        <v>385</v>
      </c>
      <c r="X313" s="281" t="s">
        <v>371</v>
      </c>
      <c r="Y313" s="281"/>
      <c r="Z313" s="280"/>
      <c r="AA313" s="281"/>
      <c r="AB313" s="281"/>
      <c r="AC313" s="282"/>
      <c r="AD313" s="281"/>
      <c r="AE313" s="281"/>
      <c r="AF313" s="281"/>
      <c r="AG313" s="280"/>
      <c r="AH313" s="282"/>
      <c r="AI313" s="280"/>
      <c r="AJ313" s="282"/>
      <c r="AK313" s="124"/>
      <c r="AL313" s="125"/>
      <c r="AM313" s="126"/>
      <c r="AN313" s="127"/>
      <c r="AO313" s="127"/>
      <c r="AP313" s="127"/>
      <c r="AQ313" s="115" t="str">
        <f t="shared" si="60"/>
        <v/>
      </c>
      <c r="AR313" s="115">
        <f t="shared" si="56"/>
        <v>114</v>
      </c>
      <c r="AS313" s="115" t="str">
        <f t="shared" ref="AS313:AS376" si="65">IF(AQ313="","",COUNTIF($AR:$AR,AQ313))</f>
        <v/>
      </c>
      <c r="AT313" s="116" t="str">
        <f ca="1">IF(AS313="","",MIN(OFFSET(C313,0,0):OFFSET(C313,AS313-1,0)))</f>
        <v/>
      </c>
      <c r="AU313" s="116" t="str">
        <f ca="1">IF(AS313="","",MIN(OFFSET(D313,0,0):OFFSET(D313,AS313-1,0)))</f>
        <v/>
      </c>
      <c r="AV313" s="116" t="str">
        <f ca="1">IF(AS313="","",MAX(OFFSET(C313,0,0):OFFSET(C313,AS313-1,0)))</f>
        <v/>
      </c>
      <c r="AW313" s="116" t="str">
        <f ca="1">IF(AS313="","",MAX(OFFSET(D313,0,0):OFFSET(D313,AS313-1,0)))</f>
        <v/>
      </c>
      <c r="AX313" s="116">
        <f t="shared" ca="1" si="61"/>
        <v>0</v>
      </c>
      <c r="AY313" s="117">
        <f t="shared" ca="1" si="62"/>
        <v>0</v>
      </c>
      <c r="AZ313" s="233" t="str">
        <f>IFERROR(IF(#REF!="",R313*'Unit Rates'!$D$17/100,#REF!),"")</f>
        <v/>
      </c>
    </row>
    <row r="314" spans="1:52" ht="15.6" x14ac:dyDescent="0.3">
      <c r="A314" s="327"/>
      <c r="B314" s="329"/>
      <c r="C314" s="328">
        <v>168.23</v>
      </c>
      <c r="D314" s="330">
        <v>168.32</v>
      </c>
      <c r="E314" s="110">
        <f t="shared" si="58"/>
        <v>90.000000000003411</v>
      </c>
      <c r="F314" s="121"/>
      <c r="G314" s="121"/>
      <c r="H314" s="122">
        <f t="shared" si="59"/>
        <v>0</v>
      </c>
      <c r="I314" s="123" t="s">
        <v>58</v>
      </c>
      <c r="J314" s="111" t="s">
        <v>93</v>
      </c>
      <c r="K314" s="112" t="s">
        <v>103</v>
      </c>
      <c r="L314" s="113" t="str">
        <f>VLOOKUP('Damage Pickup'!$J314&amp;'Damage Pickup'!$K314,Code!$I$2:$M$51,4,0)</f>
        <v>Drain Reshape</v>
      </c>
      <c r="M314" s="331" t="s">
        <v>838</v>
      </c>
      <c r="N314" s="332" t="s">
        <v>959</v>
      </c>
      <c r="O314" s="286" t="s">
        <v>1001</v>
      </c>
      <c r="P314" s="109"/>
      <c r="Q314" s="114">
        <f>VLOOKUP(J314&amp;K314,Code!$I$2:$M$51,5,0)</f>
        <v>1.18875</v>
      </c>
      <c r="R314" s="262">
        <f t="shared" si="57"/>
        <v>106.98750000000405</v>
      </c>
      <c r="S314" s="333">
        <f t="shared" si="63"/>
        <v>0</v>
      </c>
      <c r="T314" s="264">
        <f>IFERROR(R314*'Unit Rates'!$D$17/100,"")</f>
        <v>32.096250000001213</v>
      </c>
      <c r="U314" s="260">
        <f t="shared" si="64"/>
        <v>0</v>
      </c>
      <c r="V314" s="284"/>
      <c r="W314" s="280" t="s">
        <v>385</v>
      </c>
      <c r="X314" s="281" t="s">
        <v>371</v>
      </c>
      <c r="Y314" s="281"/>
      <c r="Z314" s="280"/>
      <c r="AA314" s="281"/>
      <c r="AB314" s="281"/>
      <c r="AC314" s="282"/>
      <c r="AD314" s="281"/>
      <c r="AE314" s="281"/>
      <c r="AF314" s="281"/>
      <c r="AG314" s="280"/>
      <c r="AH314" s="282"/>
      <c r="AI314" s="280"/>
      <c r="AJ314" s="282"/>
      <c r="AK314" s="124"/>
      <c r="AL314" s="125"/>
      <c r="AM314" s="126"/>
      <c r="AN314" s="127"/>
      <c r="AO314" s="127"/>
      <c r="AP314" s="127"/>
      <c r="AQ314" s="115" t="str">
        <f t="shared" si="60"/>
        <v/>
      </c>
      <c r="AR314" s="115">
        <f t="shared" ref="AR314:AR346" si="66">IF(C314="",0,IF(AQ314="",AR313,AQ314))</f>
        <v>114</v>
      </c>
      <c r="AS314" s="115" t="str">
        <f t="shared" si="65"/>
        <v/>
      </c>
      <c r="AT314" s="116" t="str">
        <f ca="1">IF(AS314="","",MIN(OFFSET(C314,0,0):OFFSET(C314,AS314-1,0)))</f>
        <v/>
      </c>
      <c r="AU314" s="116" t="str">
        <f ca="1">IF(AS314="","",MIN(OFFSET(D314,0,0):OFFSET(D314,AS314-1,0)))</f>
        <v/>
      </c>
      <c r="AV314" s="116" t="str">
        <f ca="1">IF(AS314="","",MAX(OFFSET(C314,0,0):OFFSET(C314,AS314-1,0)))</f>
        <v/>
      </c>
      <c r="AW314" s="116" t="str">
        <f ca="1">IF(AS314="","",MAX(OFFSET(D314,0,0):OFFSET(D314,AS314-1,0)))</f>
        <v/>
      </c>
      <c r="AX314" s="116">
        <f t="shared" ca="1" si="61"/>
        <v>0</v>
      </c>
      <c r="AY314" s="117">
        <f t="shared" ca="1" si="62"/>
        <v>0</v>
      </c>
      <c r="AZ314" s="233" t="str">
        <f>IFERROR(IF(#REF!="",R314*'Unit Rates'!$D$17/100,#REF!),"")</f>
        <v/>
      </c>
    </row>
    <row r="315" spans="1:52" ht="15.6" x14ac:dyDescent="0.3">
      <c r="A315" s="327"/>
      <c r="B315" s="329"/>
      <c r="C315" s="328">
        <v>168.76</v>
      </c>
      <c r="D315" s="330">
        <v>168.81</v>
      </c>
      <c r="E315" s="110">
        <f t="shared" si="58"/>
        <v>50.000000000011369</v>
      </c>
      <c r="F315" s="121"/>
      <c r="G315" s="121"/>
      <c r="H315" s="122">
        <f t="shared" si="59"/>
        <v>0</v>
      </c>
      <c r="I315" s="123" t="s">
        <v>58</v>
      </c>
      <c r="J315" s="111" t="s">
        <v>93</v>
      </c>
      <c r="K315" s="112" t="s">
        <v>103</v>
      </c>
      <c r="L315" s="113" t="str">
        <f>VLOOKUP('Damage Pickup'!$J315&amp;'Damage Pickup'!$K315,Code!$I$2:$M$51,4,0)</f>
        <v>Drain Reshape</v>
      </c>
      <c r="M315" s="331" t="s">
        <v>840</v>
      </c>
      <c r="N315" s="332">
        <v>418</v>
      </c>
      <c r="O315" s="286" t="s">
        <v>1001</v>
      </c>
      <c r="P315" s="109"/>
      <c r="Q315" s="114">
        <f>VLOOKUP(J315&amp;K315,Code!$I$2:$M$51,5,0)</f>
        <v>1.18875</v>
      </c>
      <c r="R315" s="262">
        <f t="shared" si="57"/>
        <v>59.437500000013515</v>
      </c>
      <c r="S315" s="333">
        <f t="shared" si="63"/>
        <v>0</v>
      </c>
      <c r="T315" s="264">
        <f>IFERROR(R315*'Unit Rates'!$D$17/100,"")</f>
        <v>17.831250000004054</v>
      </c>
      <c r="U315" s="260">
        <f t="shared" si="64"/>
        <v>0</v>
      </c>
      <c r="V315" s="284"/>
      <c r="W315" s="280" t="s">
        <v>385</v>
      </c>
      <c r="X315" s="281" t="s">
        <v>371</v>
      </c>
      <c r="Y315" s="281"/>
      <c r="Z315" s="280"/>
      <c r="AA315" s="281"/>
      <c r="AB315" s="281"/>
      <c r="AC315" s="282"/>
      <c r="AD315" s="281"/>
      <c r="AE315" s="281"/>
      <c r="AF315" s="281"/>
      <c r="AG315" s="280"/>
      <c r="AH315" s="282"/>
      <c r="AI315" s="280"/>
      <c r="AJ315" s="282"/>
      <c r="AK315" s="124"/>
      <c r="AL315" s="125"/>
      <c r="AM315" s="126"/>
      <c r="AN315" s="127"/>
      <c r="AO315" s="127"/>
      <c r="AP315" s="127"/>
      <c r="AQ315" s="115" t="str">
        <f t="shared" si="60"/>
        <v/>
      </c>
      <c r="AR315" s="115">
        <f t="shared" si="66"/>
        <v>114</v>
      </c>
      <c r="AS315" s="115" t="str">
        <f t="shared" si="65"/>
        <v/>
      </c>
      <c r="AT315" s="116" t="str">
        <f ca="1">IF(AS315="","",MIN(OFFSET(C315,0,0):OFFSET(C315,AS315-1,0)))</f>
        <v/>
      </c>
      <c r="AU315" s="116" t="str">
        <f ca="1">IF(AS315="","",MIN(OFFSET(D315,0,0):OFFSET(D315,AS315-1,0)))</f>
        <v/>
      </c>
      <c r="AV315" s="116" t="str">
        <f ca="1">IF(AS315="","",MAX(OFFSET(C315,0,0):OFFSET(C315,AS315-1,0)))</f>
        <v/>
      </c>
      <c r="AW315" s="116" t="str">
        <f ca="1">IF(AS315="","",MAX(OFFSET(D315,0,0):OFFSET(D315,AS315-1,0)))</f>
        <v/>
      </c>
      <c r="AX315" s="116">
        <f t="shared" ca="1" si="61"/>
        <v>0</v>
      </c>
      <c r="AY315" s="117">
        <f t="shared" ca="1" si="62"/>
        <v>0</v>
      </c>
      <c r="AZ315" s="233" t="str">
        <f>IFERROR(IF(#REF!="",R315*'Unit Rates'!$D$17/100,#REF!),"")</f>
        <v/>
      </c>
    </row>
    <row r="316" spans="1:52" ht="15.6" x14ac:dyDescent="0.3">
      <c r="A316" s="327"/>
      <c r="B316" s="329"/>
      <c r="C316" s="328">
        <v>169.05</v>
      </c>
      <c r="D316" s="330">
        <v>168.09</v>
      </c>
      <c r="E316" s="110">
        <f t="shared" si="58"/>
        <v>960.00000000000796</v>
      </c>
      <c r="F316" s="121"/>
      <c r="G316" s="121"/>
      <c r="H316" s="122">
        <f t="shared" si="59"/>
        <v>0</v>
      </c>
      <c r="I316" s="123" t="s">
        <v>59</v>
      </c>
      <c r="J316" s="111" t="s">
        <v>93</v>
      </c>
      <c r="K316" s="112" t="s">
        <v>103</v>
      </c>
      <c r="L316" s="113" t="str">
        <f>VLOOKUP('Damage Pickup'!$J316&amp;'Damage Pickup'!$K316,Code!$I$2:$M$51,4,0)</f>
        <v>Drain Reshape</v>
      </c>
      <c r="M316" s="331" t="s">
        <v>841</v>
      </c>
      <c r="N316" s="332">
        <v>419</v>
      </c>
      <c r="O316" s="286" t="s">
        <v>997</v>
      </c>
      <c r="P316" s="109"/>
      <c r="Q316" s="114">
        <f>VLOOKUP(J316&amp;K316,Code!$I$2:$M$51,5,0)</f>
        <v>1.18875</v>
      </c>
      <c r="R316" s="262">
        <f t="shared" si="57"/>
        <v>1141.2000000000094</v>
      </c>
      <c r="S316" s="333">
        <f t="shared" si="63"/>
        <v>0</v>
      </c>
      <c r="T316" s="264">
        <f>IFERROR(R316*'Unit Rates'!$D$17/100,"")</f>
        <v>342.36000000000286</v>
      </c>
      <c r="U316" s="260">
        <f t="shared" si="64"/>
        <v>0</v>
      </c>
      <c r="V316" s="284"/>
      <c r="W316" s="280" t="s">
        <v>385</v>
      </c>
      <c r="X316" s="281" t="s">
        <v>371</v>
      </c>
      <c r="Y316" s="281"/>
      <c r="Z316" s="280"/>
      <c r="AA316" s="281"/>
      <c r="AB316" s="281"/>
      <c r="AC316" s="282"/>
      <c r="AD316" s="281"/>
      <c r="AE316" s="281"/>
      <c r="AF316" s="281"/>
      <c r="AG316" s="280"/>
      <c r="AH316" s="282"/>
      <c r="AI316" s="280"/>
      <c r="AJ316" s="282"/>
      <c r="AK316" s="124"/>
      <c r="AL316" s="125"/>
      <c r="AM316" s="126"/>
      <c r="AN316" s="127"/>
      <c r="AO316" s="127"/>
      <c r="AP316" s="127"/>
      <c r="AQ316" s="115" t="str">
        <f t="shared" si="60"/>
        <v/>
      </c>
      <c r="AR316" s="115">
        <f t="shared" si="66"/>
        <v>114</v>
      </c>
      <c r="AS316" s="115" t="str">
        <f t="shared" si="65"/>
        <v/>
      </c>
      <c r="AT316" s="116" t="str">
        <f ca="1">IF(AS316="","",MIN(OFFSET(C316,0,0):OFFSET(C316,AS316-1,0)))</f>
        <v/>
      </c>
      <c r="AU316" s="116" t="str">
        <f ca="1">IF(AS316="","",MIN(OFFSET(D316,0,0):OFFSET(D316,AS316-1,0)))</f>
        <v/>
      </c>
      <c r="AV316" s="116" t="str">
        <f ca="1">IF(AS316="","",MAX(OFFSET(C316,0,0):OFFSET(C316,AS316-1,0)))</f>
        <v/>
      </c>
      <c r="AW316" s="116" t="str">
        <f ca="1">IF(AS316="","",MAX(OFFSET(D316,0,0):OFFSET(D316,AS316-1,0)))</f>
        <v/>
      </c>
      <c r="AX316" s="116">
        <f t="shared" ca="1" si="61"/>
        <v>0</v>
      </c>
      <c r="AY316" s="117">
        <f t="shared" ca="1" si="62"/>
        <v>0</v>
      </c>
      <c r="AZ316" s="233" t="str">
        <f>IFERROR(IF(#REF!="",R316*'Unit Rates'!$D$17/100,#REF!),"")</f>
        <v/>
      </c>
    </row>
    <row r="317" spans="1:52" ht="15.6" x14ac:dyDescent="0.3">
      <c r="A317" s="327"/>
      <c r="B317" s="329"/>
      <c r="C317" s="328">
        <v>172.79</v>
      </c>
      <c r="D317" s="330">
        <v>172.93</v>
      </c>
      <c r="E317" s="110">
        <f t="shared" si="58"/>
        <v>140.00000000001478</v>
      </c>
      <c r="F317" s="121"/>
      <c r="G317" s="121"/>
      <c r="H317" s="122">
        <f t="shared" si="59"/>
        <v>0</v>
      </c>
      <c r="I317" s="123" t="s">
        <v>59</v>
      </c>
      <c r="J317" s="111" t="s">
        <v>409</v>
      </c>
      <c r="K317" s="112"/>
      <c r="L317" s="113" t="str">
        <f>VLOOKUP('Damage Pickup'!$J317&amp;'Damage Pickup'!$K317,Code!$I$2:$M$51,4,0)</f>
        <v>Medium Grade</v>
      </c>
      <c r="M317" s="331" t="s">
        <v>842</v>
      </c>
      <c r="N317" s="332">
        <v>420</v>
      </c>
      <c r="O317" s="286" t="s">
        <v>997</v>
      </c>
      <c r="P317" s="109"/>
      <c r="Q317" s="114">
        <f>VLOOKUP(J317&amp;K317,Code!$I$2:$M$51,5,0)</f>
        <v>3.828125</v>
      </c>
      <c r="R317" s="262">
        <f t="shared" si="57"/>
        <v>535.93750000005662</v>
      </c>
      <c r="S317" s="333">
        <f t="shared" si="63"/>
        <v>0</v>
      </c>
      <c r="T317" s="264">
        <f>IFERROR(R317*'Unit Rates'!$D$17/100,"")</f>
        <v>160.781250000017</v>
      </c>
      <c r="U317" s="260">
        <f t="shared" si="64"/>
        <v>0</v>
      </c>
      <c r="V317" s="284"/>
      <c r="W317" s="280" t="s">
        <v>385</v>
      </c>
      <c r="X317" s="281" t="s">
        <v>371</v>
      </c>
      <c r="Y317" s="281"/>
      <c r="Z317" s="280"/>
      <c r="AA317" s="281"/>
      <c r="AB317" s="281"/>
      <c r="AC317" s="282"/>
      <c r="AD317" s="281"/>
      <c r="AE317" s="281"/>
      <c r="AF317" s="281"/>
      <c r="AG317" s="280"/>
      <c r="AH317" s="282"/>
      <c r="AI317" s="280"/>
      <c r="AJ317" s="282"/>
      <c r="AK317" s="124"/>
      <c r="AL317" s="125"/>
      <c r="AM317" s="126"/>
      <c r="AN317" s="127"/>
      <c r="AO317" s="127"/>
      <c r="AP317" s="127"/>
      <c r="AQ317" s="115" t="str">
        <f t="shared" si="60"/>
        <v/>
      </c>
      <c r="AR317" s="115">
        <f t="shared" si="66"/>
        <v>114</v>
      </c>
      <c r="AS317" s="115" t="str">
        <f t="shared" si="65"/>
        <v/>
      </c>
      <c r="AT317" s="116" t="str">
        <f ca="1">IF(AS317="","",MIN(OFFSET(C317,0,0):OFFSET(C317,AS317-1,0)))</f>
        <v/>
      </c>
      <c r="AU317" s="116" t="str">
        <f ca="1">IF(AS317="","",MIN(OFFSET(D317,0,0):OFFSET(D317,AS317-1,0)))</f>
        <v/>
      </c>
      <c r="AV317" s="116" t="str">
        <f ca="1">IF(AS317="","",MAX(OFFSET(C317,0,0):OFFSET(C317,AS317-1,0)))</f>
        <v/>
      </c>
      <c r="AW317" s="116" t="str">
        <f ca="1">IF(AS317="","",MAX(OFFSET(D317,0,0):OFFSET(D317,AS317-1,0)))</f>
        <v/>
      </c>
      <c r="AX317" s="116">
        <f t="shared" ca="1" si="61"/>
        <v>0</v>
      </c>
      <c r="AY317" s="117">
        <f t="shared" ca="1" si="62"/>
        <v>0</v>
      </c>
      <c r="AZ317" s="233" t="str">
        <f>IFERROR(IF(#REF!="",R317*'Unit Rates'!$D$17/100,#REF!),"")</f>
        <v/>
      </c>
    </row>
    <row r="318" spans="1:52" ht="15.6" x14ac:dyDescent="0.3">
      <c r="A318" s="327"/>
      <c r="B318" s="329"/>
      <c r="C318" s="328">
        <v>173.09</v>
      </c>
      <c r="D318" s="330">
        <v>173.14</v>
      </c>
      <c r="E318" s="110">
        <f t="shared" si="58"/>
        <v>49.999999999982947</v>
      </c>
      <c r="F318" s="121"/>
      <c r="G318" s="121"/>
      <c r="H318" s="122">
        <f t="shared" si="59"/>
        <v>0</v>
      </c>
      <c r="I318" s="123" t="s">
        <v>59</v>
      </c>
      <c r="J318" s="111" t="s">
        <v>409</v>
      </c>
      <c r="K318" s="112"/>
      <c r="L318" s="113" t="str">
        <f>VLOOKUP('Damage Pickup'!$J318&amp;'Damage Pickup'!$K318,Code!$I$2:$M$51,4,0)</f>
        <v>Medium Grade</v>
      </c>
      <c r="M318" s="331" t="s">
        <v>843</v>
      </c>
      <c r="N318" s="332">
        <v>421</v>
      </c>
      <c r="O318" s="286" t="s">
        <v>997</v>
      </c>
      <c r="P318" s="109"/>
      <c r="Q318" s="114">
        <f>VLOOKUP(J318&amp;K318,Code!$I$2:$M$51,5,0)</f>
        <v>3.828125</v>
      </c>
      <c r="R318" s="262">
        <f t="shared" si="57"/>
        <v>191.40624999993472</v>
      </c>
      <c r="S318" s="333">
        <f t="shared" si="63"/>
        <v>0</v>
      </c>
      <c r="T318" s="264">
        <f>IFERROR(R318*'Unit Rates'!$D$17/100,"")</f>
        <v>57.421874999980417</v>
      </c>
      <c r="U318" s="260">
        <f t="shared" si="64"/>
        <v>0</v>
      </c>
      <c r="V318" s="284"/>
      <c r="W318" s="280" t="s">
        <v>385</v>
      </c>
      <c r="X318" s="281" t="s">
        <v>371</v>
      </c>
      <c r="Y318" s="281"/>
      <c r="Z318" s="280"/>
      <c r="AA318" s="281"/>
      <c r="AB318" s="281"/>
      <c r="AC318" s="282"/>
      <c r="AD318" s="281"/>
      <c r="AE318" s="281"/>
      <c r="AF318" s="281"/>
      <c r="AG318" s="280"/>
      <c r="AH318" s="282"/>
      <c r="AI318" s="280"/>
      <c r="AJ318" s="282"/>
      <c r="AK318" s="124"/>
      <c r="AL318" s="125"/>
      <c r="AM318" s="126"/>
      <c r="AN318" s="127"/>
      <c r="AO318" s="127"/>
      <c r="AP318" s="127"/>
      <c r="AQ318" s="115" t="str">
        <f t="shared" si="60"/>
        <v/>
      </c>
      <c r="AR318" s="115">
        <f t="shared" si="66"/>
        <v>114</v>
      </c>
      <c r="AS318" s="115" t="str">
        <f t="shared" si="65"/>
        <v/>
      </c>
      <c r="AT318" s="116" t="str">
        <f ca="1">IF(AS318="","",MIN(OFFSET(C318,0,0):OFFSET(C318,AS318-1,0)))</f>
        <v/>
      </c>
      <c r="AU318" s="116" t="str">
        <f ca="1">IF(AS318="","",MIN(OFFSET(D318,0,0):OFFSET(D318,AS318-1,0)))</f>
        <v/>
      </c>
      <c r="AV318" s="116" t="str">
        <f ca="1">IF(AS318="","",MAX(OFFSET(C318,0,0):OFFSET(C318,AS318-1,0)))</f>
        <v/>
      </c>
      <c r="AW318" s="116" t="str">
        <f ca="1">IF(AS318="","",MAX(OFFSET(D318,0,0):OFFSET(D318,AS318-1,0)))</f>
        <v/>
      </c>
      <c r="AX318" s="116">
        <f t="shared" ca="1" si="61"/>
        <v>0</v>
      </c>
      <c r="AY318" s="117">
        <f t="shared" ca="1" si="62"/>
        <v>0</v>
      </c>
      <c r="AZ318" s="233" t="str">
        <f>IFERROR(IF(#REF!="",R318*'Unit Rates'!$D$17/100,#REF!),"")</f>
        <v/>
      </c>
    </row>
    <row r="319" spans="1:52" ht="15.6" x14ac:dyDescent="0.3">
      <c r="A319" s="327"/>
      <c r="B319" s="329"/>
      <c r="C319" s="328">
        <v>173.18</v>
      </c>
      <c r="D319" s="330">
        <v>173.21</v>
      </c>
      <c r="E319" s="110">
        <f t="shared" si="58"/>
        <v>30.000000000001137</v>
      </c>
      <c r="F319" s="121"/>
      <c r="G319" s="121"/>
      <c r="H319" s="122">
        <f t="shared" si="59"/>
        <v>0</v>
      </c>
      <c r="I319" s="123" t="s">
        <v>58</v>
      </c>
      <c r="J319" s="111" t="s">
        <v>93</v>
      </c>
      <c r="K319" s="112" t="s">
        <v>103</v>
      </c>
      <c r="L319" s="113" t="str">
        <f>VLOOKUP('Damage Pickup'!$J319&amp;'Damage Pickup'!$K319,Code!$I$2:$M$51,4,0)</f>
        <v>Drain Reshape</v>
      </c>
      <c r="M319" s="331" t="s">
        <v>844</v>
      </c>
      <c r="N319" s="332">
        <v>422</v>
      </c>
      <c r="O319" s="286" t="s">
        <v>846</v>
      </c>
      <c r="P319" s="109"/>
      <c r="Q319" s="114">
        <f>VLOOKUP(J319&amp;K319,Code!$I$2:$M$51,5,0)</f>
        <v>1.18875</v>
      </c>
      <c r="R319" s="262">
        <f t="shared" si="57"/>
        <v>35.662500000001351</v>
      </c>
      <c r="S319" s="333">
        <f t="shared" si="63"/>
        <v>0</v>
      </c>
      <c r="T319" s="264">
        <f>IFERROR(R319*'Unit Rates'!$D$17/100,"")</f>
        <v>10.698750000000405</v>
      </c>
      <c r="U319" s="260">
        <f t="shared" si="64"/>
        <v>0</v>
      </c>
      <c r="V319" s="284"/>
      <c r="W319" s="280" t="s">
        <v>385</v>
      </c>
      <c r="X319" s="281" t="s">
        <v>371</v>
      </c>
      <c r="Y319" s="281"/>
      <c r="Z319" s="280"/>
      <c r="AA319" s="281"/>
      <c r="AB319" s="281"/>
      <c r="AC319" s="282"/>
      <c r="AD319" s="281"/>
      <c r="AE319" s="281"/>
      <c r="AF319" s="281"/>
      <c r="AG319" s="280"/>
      <c r="AH319" s="282"/>
      <c r="AI319" s="280"/>
      <c r="AJ319" s="282"/>
      <c r="AK319" s="124"/>
      <c r="AL319" s="125"/>
      <c r="AM319" s="126"/>
      <c r="AN319" s="127"/>
      <c r="AO319" s="127"/>
      <c r="AP319" s="127"/>
      <c r="AQ319" s="115" t="str">
        <f t="shared" si="60"/>
        <v/>
      </c>
      <c r="AR319" s="115">
        <f t="shared" si="66"/>
        <v>114</v>
      </c>
      <c r="AS319" s="115" t="str">
        <f t="shared" si="65"/>
        <v/>
      </c>
      <c r="AT319" s="116" t="str">
        <f ca="1">IF(AS319="","",MIN(OFFSET(C319,0,0):OFFSET(C319,AS319-1,0)))</f>
        <v/>
      </c>
      <c r="AU319" s="116" t="str">
        <f ca="1">IF(AS319="","",MIN(OFFSET(D319,0,0):OFFSET(D319,AS319-1,0)))</f>
        <v/>
      </c>
      <c r="AV319" s="116" t="str">
        <f ca="1">IF(AS319="","",MAX(OFFSET(C319,0,0):OFFSET(C319,AS319-1,0)))</f>
        <v/>
      </c>
      <c r="AW319" s="116" t="str">
        <f ca="1">IF(AS319="","",MAX(OFFSET(D319,0,0):OFFSET(D319,AS319-1,0)))</f>
        <v/>
      </c>
      <c r="AX319" s="116">
        <f t="shared" ca="1" si="61"/>
        <v>0</v>
      </c>
      <c r="AY319" s="117">
        <f t="shared" ca="1" si="62"/>
        <v>0</v>
      </c>
      <c r="AZ319" s="233" t="str">
        <f>IFERROR(IF(#REF!="",R319*'Unit Rates'!$D$17/100,#REF!),"")</f>
        <v/>
      </c>
    </row>
    <row r="320" spans="1:52" ht="15.6" x14ac:dyDescent="0.3">
      <c r="A320" s="327"/>
      <c r="B320" s="329"/>
      <c r="C320" s="328">
        <v>173.29</v>
      </c>
      <c r="D320" s="330">
        <v>173.8</v>
      </c>
      <c r="E320" s="110">
        <f t="shared" si="58"/>
        <v>510.00000000001933</v>
      </c>
      <c r="F320" s="121"/>
      <c r="G320" s="121"/>
      <c r="H320" s="122">
        <f t="shared" si="59"/>
        <v>0</v>
      </c>
      <c r="I320" s="123" t="s">
        <v>459</v>
      </c>
      <c r="J320" s="111" t="s">
        <v>93</v>
      </c>
      <c r="K320" s="112" t="s">
        <v>103</v>
      </c>
      <c r="L320" s="113" t="str">
        <f>VLOOKUP('Damage Pickup'!$J320&amp;'Damage Pickup'!$K320,Code!$I$2:$M$51,4,0)</f>
        <v>Drain Reshape</v>
      </c>
      <c r="M320" s="331" t="s">
        <v>845</v>
      </c>
      <c r="N320" s="332" t="s">
        <v>960</v>
      </c>
      <c r="O320" s="286" t="s">
        <v>846</v>
      </c>
      <c r="P320" s="109"/>
      <c r="Q320" s="114">
        <f>VLOOKUP(J320&amp;K320,Code!$I$2:$M$51,5,0)</f>
        <v>1.18875</v>
      </c>
      <c r="R320" s="262">
        <f t="shared" si="57"/>
        <v>606.26250000002301</v>
      </c>
      <c r="S320" s="333">
        <f t="shared" si="63"/>
        <v>0</v>
      </c>
      <c r="T320" s="264">
        <f>IFERROR(R320*'Unit Rates'!$D$17/100,"")</f>
        <v>181.8787500000069</v>
      </c>
      <c r="U320" s="260">
        <f t="shared" si="64"/>
        <v>0</v>
      </c>
      <c r="V320" s="284"/>
      <c r="W320" s="280" t="s">
        <v>385</v>
      </c>
      <c r="X320" s="281" t="s">
        <v>371</v>
      </c>
      <c r="Y320" s="281"/>
      <c r="Z320" s="280"/>
      <c r="AA320" s="281"/>
      <c r="AB320" s="281"/>
      <c r="AC320" s="282"/>
      <c r="AD320" s="281"/>
      <c r="AE320" s="281"/>
      <c r="AF320" s="281"/>
      <c r="AG320" s="280"/>
      <c r="AH320" s="282"/>
      <c r="AI320" s="280"/>
      <c r="AJ320" s="282"/>
      <c r="AK320" s="124"/>
      <c r="AL320" s="125"/>
      <c r="AM320" s="126"/>
      <c r="AN320" s="127"/>
      <c r="AO320" s="127"/>
      <c r="AP320" s="127"/>
      <c r="AQ320" s="115" t="str">
        <f t="shared" si="60"/>
        <v/>
      </c>
      <c r="AR320" s="115">
        <f t="shared" si="66"/>
        <v>114</v>
      </c>
      <c r="AS320" s="115" t="str">
        <f t="shared" si="65"/>
        <v/>
      </c>
      <c r="AT320" s="116" t="str">
        <f ca="1">IF(AS320="","",MIN(OFFSET(C320,0,0):OFFSET(C320,AS320-1,0)))</f>
        <v/>
      </c>
      <c r="AU320" s="116" t="str">
        <f ca="1">IF(AS320="","",MIN(OFFSET(D320,0,0):OFFSET(D320,AS320-1,0)))</f>
        <v/>
      </c>
      <c r="AV320" s="116" t="str">
        <f ca="1">IF(AS320="","",MAX(OFFSET(C320,0,0):OFFSET(C320,AS320-1,0)))</f>
        <v/>
      </c>
      <c r="AW320" s="116" t="str">
        <f ca="1">IF(AS320="","",MAX(OFFSET(D320,0,0):OFFSET(D320,AS320-1,0)))</f>
        <v/>
      </c>
      <c r="AX320" s="116">
        <f t="shared" ca="1" si="61"/>
        <v>0</v>
      </c>
      <c r="AY320" s="117">
        <f t="shared" ca="1" si="62"/>
        <v>0</v>
      </c>
      <c r="AZ320" s="233" t="str">
        <f>IFERROR(IF(#REF!="",R320*'Unit Rates'!$D$17/100,#REF!),"")</f>
        <v/>
      </c>
    </row>
    <row r="321" spans="1:52" ht="15.6" x14ac:dyDescent="0.3">
      <c r="A321" s="327"/>
      <c r="B321" s="329"/>
      <c r="C321" s="328">
        <v>174.28</v>
      </c>
      <c r="D321" s="330">
        <v>174.48</v>
      </c>
      <c r="E321" s="110">
        <f t="shared" si="58"/>
        <v>199.99999999998863</v>
      </c>
      <c r="F321" s="121"/>
      <c r="G321" s="121"/>
      <c r="H321" s="122">
        <f t="shared" si="59"/>
        <v>0</v>
      </c>
      <c r="I321" s="123" t="s">
        <v>459</v>
      </c>
      <c r="J321" s="111" t="s">
        <v>93</v>
      </c>
      <c r="K321" s="112" t="s">
        <v>103</v>
      </c>
      <c r="L321" s="113" t="str">
        <f>VLOOKUP('Damage Pickup'!$J321&amp;'Damage Pickup'!$K321,Code!$I$2:$M$51,4,0)</f>
        <v>Drain Reshape</v>
      </c>
      <c r="M321" s="331" t="s">
        <v>854</v>
      </c>
      <c r="N321" s="332">
        <v>426</v>
      </c>
      <c r="O321" s="286" t="s">
        <v>847</v>
      </c>
      <c r="P321" s="109"/>
      <c r="Q321" s="114">
        <f>VLOOKUP(J321&amp;K321,Code!$I$2:$M$51,5,0)</f>
        <v>1.18875</v>
      </c>
      <c r="R321" s="262">
        <f t="shared" si="57"/>
        <v>237.74999999998647</v>
      </c>
      <c r="S321" s="333">
        <f t="shared" si="63"/>
        <v>0</v>
      </c>
      <c r="T321" s="264">
        <f>IFERROR(R321*'Unit Rates'!$D$17/100,"")</f>
        <v>71.324999999995939</v>
      </c>
      <c r="U321" s="260">
        <f t="shared" si="64"/>
        <v>0</v>
      </c>
      <c r="V321" s="284"/>
      <c r="W321" s="280" t="s">
        <v>385</v>
      </c>
      <c r="X321" s="281" t="s">
        <v>371</v>
      </c>
      <c r="Y321" s="281"/>
      <c r="Z321" s="280"/>
      <c r="AA321" s="281"/>
      <c r="AB321" s="281"/>
      <c r="AC321" s="282"/>
      <c r="AD321" s="281"/>
      <c r="AE321" s="281"/>
      <c r="AF321" s="281"/>
      <c r="AG321" s="280"/>
      <c r="AH321" s="282"/>
      <c r="AI321" s="280"/>
      <c r="AJ321" s="282"/>
      <c r="AK321" s="124"/>
      <c r="AL321" s="125"/>
      <c r="AM321" s="126"/>
      <c r="AN321" s="127"/>
      <c r="AO321" s="127"/>
      <c r="AP321" s="127"/>
      <c r="AQ321" s="115" t="str">
        <f t="shared" si="60"/>
        <v/>
      </c>
      <c r="AR321" s="115">
        <f t="shared" si="66"/>
        <v>114</v>
      </c>
      <c r="AS321" s="115" t="str">
        <f t="shared" si="65"/>
        <v/>
      </c>
      <c r="AT321" s="116" t="str">
        <f ca="1">IF(AS321="","",MIN(OFFSET(C321,0,0):OFFSET(C321,AS321-1,0)))</f>
        <v/>
      </c>
      <c r="AU321" s="116" t="str">
        <f ca="1">IF(AS321="","",MIN(OFFSET(D321,0,0):OFFSET(D321,AS321-1,0)))</f>
        <v/>
      </c>
      <c r="AV321" s="116" t="str">
        <f ca="1">IF(AS321="","",MAX(OFFSET(C321,0,0):OFFSET(C321,AS321-1,0)))</f>
        <v/>
      </c>
      <c r="AW321" s="116" t="str">
        <f ca="1">IF(AS321="","",MAX(OFFSET(D321,0,0):OFFSET(D321,AS321-1,0)))</f>
        <v/>
      </c>
      <c r="AX321" s="116">
        <f t="shared" ca="1" si="61"/>
        <v>0</v>
      </c>
      <c r="AY321" s="117">
        <f t="shared" ca="1" si="62"/>
        <v>0</v>
      </c>
      <c r="AZ321" s="233" t="str">
        <f>IFERROR(IF(#REF!="",R321*'Unit Rates'!$D$17/100,#REF!),"")</f>
        <v/>
      </c>
    </row>
    <row r="322" spans="1:52" ht="15.6" x14ac:dyDescent="0.3">
      <c r="A322" s="327"/>
      <c r="B322" s="329"/>
      <c r="C322" s="328">
        <v>174.48</v>
      </c>
      <c r="D322" s="330">
        <v>174.59</v>
      </c>
      <c r="E322" s="110">
        <f t="shared" si="58"/>
        <v>110.00000000001364</v>
      </c>
      <c r="F322" s="121"/>
      <c r="G322" s="121"/>
      <c r="H322" s="122">
        <f t="shared" si="59"/>
        <v>0</v>
      </c>
      <c r="I322" s="123" t="s">
        <v>59</v>
      </c>
      <c r="J322" s="111" t="s">
        <v>409</v>
      </c>
      <c r="K322" s="112"/>
      <c r="L322" s="113" t="str">
        <f>VLOOKUP('Damage Pickup'!$J322&amp;'Damage Pickup'!$K322,Code!$I$2:$M$51,4,0)</f>
        <v>Medium Grade</v>
      </c>
      <c r="M322" s="331" t="s">
        <v>1067</v>
      </c>
      <c r="N322" s="332" t="s">
        <v>1068</v>
      </c>
      <c r="O322" s="286" t="s">
        <v>1002</v>
      </c>
      <c r="P322" s="109"/>
      <c r="Q322" s="114">
        <f>VLOOKUP(J322&amp;K322,Code!$I$2:$M$51,5,0)</f>
        <v>3.828125</v>
      </c>
      <c r="R322" s="262">
        <f t="shared" si="57"/>
        <v>421.09375000005224</v>
      </c>
      <c r="S322" s="333">
        <f t="shared" si="63"/>
        <v>0</v>
      </c>
      <c r="T322" s="264">
        <f>IFERROR(R322*'Unit Rates'!$D$17/100,"")</f>
        <v>126.32812500001567</v>
      </c>
      <c r="U322" s="260">
        <f t="shared" si="64"/>
        <v>0</v>
      </c>
      <c r="V322" s="284"/>
      <c r="W322" s="280" t="s">
        <v>385</v>
      </c>
      <c r="X322" s="281" t="s">
        <v>371</v>
      </c>
      <c r="Y322" s="281"/>
      <c r="Z322" s="280"/>
      <c r="AA322" s="281"/>
      <c r="AB322" s="281"/>
      <c r="AC322" s="282"/>
      <c r="AD322" s="281"/>
      <c r="AE322" s="281"/>
      <c r="AF322" s="281"/>
      <c r="AG322" s="280"/>
      <c r="AH322" s="282"/>
      <c r="AI322" s="280"/>
      <c r="AJ322" s="282"/>
      <c r="AK322" s="124"/>
      <c r="AL322" s="125"/>
      <c r="AM322" s="126"/>
      <c r="AN322" s="127"/>
      <c r="AO322" s="127"/>
      <c r="AP322" s="127"/>
      <c r="AQ322" s="115" t="str">
        <f t="shared" si="60"/>
        <v/>
      </c>
      <c r="AR322" s="115">
        <f t="shared" si="66"/>
        <v>114</v>
      </c>
      <c r="AS322" s="115" t="str">
        <f t="shared" si="65"/>
        <v/>
      </c>
      <c r="AT322" s="116" t="str">
        <f ca="1">IF(AS322="","",MIN(OFFSET(C322,0,0):OFFSET(C322,AS322-1,0)))</f>
        <v/>
      </c>
      <c r="AU322" s="116" t="str">
        <f ca="1">IF(AS322="","",MIN(OFFSET(D322,0,0):OFFSET(D322,AS322-1,0)))</f>
        <v/>
      </c>
      <c r="AV322" s="116" t="str">
        <f ca="1">IF(AS322="","",MAX(OFFSET(C322,0,0):OFFSET(C322,AS322-1,0)))</f>
        <v/>
      </c>
      <c r="AW322" s="116" t="str">
        <f ca="1">IF(AS322="","",MAX(OFFSET(D322,0,0):OFFSET(D322,AS322-1,0)))</f>
        <v/>
      </c>
      <c r="AX322" s="116">
        <f t="shared" ca="1" si="61"/>
        <v>0</v>
      </c>
      <c r="AY322" s="117">
        <f t="shared" ca="1" si="62"/>
        <v>0</v>
      </c>
      <c r="AZ322" s="233" t="str">
        <f>IFERROR(IF(#REF!="",R322*'Unit Rates'!$D$17/100,#REF!),"")</f>
        <v/>
      </c>
    </row>
    <row r="323" spans="1:52" ht="15.6" x14ac:dyDescent="0.3">
      <c r="A323" s="327"/>
      <c r="B323" s="329"/>
      <c r="C323" s="328">
        <v>174.59</v>
      </c>
      <c r="D323" s="330">
        <v>175.21</v>
      </c>
      <c r="E323" s="110">
        <f t="shared" si="58"/>
        <v>620.00000000000455</v>
      </c>
      <c r="F323" s="121"/>
      <c r="G323" s="121"/>
      <c r="H323" s="122">
        <f t="shared" si="59"/>
        <v>0</v>
      </c>
      <c r="I323" s="123" t="s">
        <v>459</v>
      </c>
      <c r="J323" s="111" t="s">
        <v>93</v>
      </c>
      <c r="K323" s="112" t="s">
        <v>103</v>
      </c>
      <c r="L323" s="113" t="str">
        <f>VLOOKUP('Damage Pickup'!$J323&amp;'Damage Pickup'!$K323,Code!$I$2:$M$51,4,0)</f>
        <v>Drain Reshape</v>
      </c>
      <c r="M323" s="331" t="s">
        <v>848</v>
      </c>
      <c r="N323" s="332">
        <v>427</v>
      </c>
      <c r="O323" s="286" t="s">
        <v>847</v>
      </c>
      <c r="P323" s="109"/>
      <c r="Q323" s="114">
        <f>VLOOKUP(J323&amp;K323,Code!$I$2:$M$51,5,0)</f>
        <v>1.18875</v>
      </c>
      <c r="R323" s="262">
        <f t="shared" si="57"/>
        <v>737.02500000000543</v>
      </c>
      <c r="S323" s="333">
        <f t="shared" si="63"/>
        <v>0</v>
      </c>
      <c r="T323" s="264">
        <f>IFERROR(R323*'Unit Rates'!$D$17/100,"")</f>
        <v>221.10750000000164</v>
      </c>
      <c r="U323" s="260">
        <f t="shared" si="64"/>
        <v>0</v>
      </c>
      <c r="V323" s="284"/>
      <c r="W323" s="280" t="s">
        <v>385</v>
      </c>
      <c r="X323" s="281" t="s">
        <v>371</v>
      </c>
      <c r="Y323" s="281"/>
      <c r="Z323" s="280"/>
      <c r="AA323" s="281"/>
      <c r="AB323" s="281"/>
      <c r="AC323" s="282"/>
      <c r="AD323" s="281"/>
      <c r="AE323" s="281"/>
      <c r="AF323" s="281"/>
      <c r="AG323" s="280"/>
      <c r="AH323" s="282"/>
      <c r="AI323" s="280"/>
      <c r="AJ323" s="282"/>
      <c r="AK323" s="124"/>
      <c r="AL323" s="125"/>
      <c r="AM323" s="126"/>
      <c r="AN323" s="127"/>
      <c r="AO323" s="127"/>
      <c r="AP323" s="127"/>
      <c r="AQ323" s="115" t="str">
        <f t="shared" si="60"/>
        <v/>
      </c>
      <c r="AR323" s="115">
        <f t="shared" si="66"/>
        <v>114</v>
      </c>
      <c r="AS323" s="115" t="str">
        <f t="shared" si="65"/>
        <v/>
      </c>
      <c r="AT323" s="116" t="str">
        <f ca="1">IF(AS323="","",MIN(OFFSET(C323,0,0):OFFSET(C323,AS323-1,0)))</f>
        <v/>
      </c>
      <c r="AU323" s="116" t="str">
        <f ca="1">IF(AS323="","",MIN(OFFSET(D323,0,0):OFFSET(D323,AS323-1,0)))</f>
        <v/>
      </c>
      <c r="AV323" s="116" t="str">
        <f ca="1">IF(AS323="","",MAX(OFFSET(C323,0,0):OFFSET(C323,AS323-1,0)))</f>
        <v/>
      </c>
      <c r="AW323" s="116" t="str">
        <f ca="1">IF(AS323="","",MAX(OFFSET(D323,0,0):OFFSET(D323,AS323-1,0)))</f>
        <v/>
      </c>
      <c r="AX323" s="116">
        <f t="shared" ca="1" si="61"/>
        <v>0</v>
      </c>
      <c r="AY323" s="117">
        <f t="shared" ca="1" si="62"/>
        <v>0</v>
      </c>
      <c r="AZ323" s="233" t="str">
        <f>IFERROR(IF(#REF!="",R323*'Unit Rates'!$D$17/100,#REF!),"")</f>
        <v/>
      </c>
    </row>
    <row r="324" spans="1:52" ht="15.6" x14ac:dyDescent="0.3">
      <c r="A324" s="327"/>
      <c r="B324" s="329"/>
      <c r="C324" s="328">
        <v>175.21</v>
      </c>
      <c r="D324" s="330">
        <v>175.36</v>
      </c>
      <c r="E324" s="110">
        <f t="shared" si="58"/>
        <v>150.00000000000568</v>
      </c>
      <c r="F324" s="121"/>
      <c r="G324" s="121"/>
      <c r="H324" s="122">
        <f t="shared" si="59"/>
        <v>0</v>
      </c>
      <c r="I324" s="123" t="s">
        <v>459</v>
      </c>
      <c r="J324" s="111" t="s">
        <v>93</v>
      </c>
      <c r="K324" s="112" t="s">
        <v>103</v>
      </c>
      <c r="L324" s="113" t="str">
        <f>VLOOKUP('Damage Pickup'!$J324&amp;'Damage Pickup'!$K324,Code!$I$2:$M$51,4,0)</f>
        <v>Drain Reshape</v>
      </c>
      <c r="M324" s="331" t="s">
        <v>853</v>
      </c>
      <c r="N324" s="332">
        <v>428</v>
      </c>
      <c r="O324" s="286" t="s">
        <v>849</v>
      </c>
      <c r="P324" s="109"/>
      <c r="Q324" s="114">
        <f>VLOOKUP(J324&amp;K324,Code!$I$2:$M$51,5,0)</f>
        <v>1.18875</v>
      </c>
      <c r="R324" s="262">
        <f t="shared" si="57"/>
        <v>178.31250000000676</v>
      </c>
      <c r="S324" s="333">
        <f t="shared" si="63"/>
        <v>0</v>
      </c>
      <c r="T324" s="264">
        <f>IFERROR(R324*'Unit Rates'!$D$17/100,"")</f>
        <v>53.493750000002031</v>
      </c>
      <c r="U324" s="260">
        <f t="shared" si="64"/>
        <v>0</v>
      </c>
      <c r="V324" s="284"/>
      <c r="W324" s="280" t="s">
        <v>385</v>
      </c>
      <c r="X324" s="281" t="s">
        <v>371</v>
      </c>
      <c r="Y324" s="281"/>
      <c r="Z324" s="280"/>
      <c r="AA324" s="281"/>
      <c r="AB324" s="281"/>
      <c r="AC324" s="282"/>
      <c r="AD324" s="281"/>
      <c r="AE324" s="281"/>
      <c r="AF324" s="281"/>
      <c r="AG324" s="280"/>
      <c r="AH324" s="282"/>
      <c r="AI324" s="280"/>
      <c r="AJ324" s="282"/>
      <c r="AK324" s="124"/>
      <c r="AL324" s="125"/>
      <c r="AM324" s="126"/>
      <c r="AN324" s="127"/>
      <c r="AO324" s="127"/>
      <c r="AP324" s="127"/>
      <c r="AQ324" s="115" t="str">
        <f t="shared" si="60"/>
        <v/>
      </c>
      <c r="AR324" s="115">
        <f t="shared" si="66"/>
        <v>114</v>
      </c>
      <c r="AS324" s="115" t="str">
        <f t="shared" si="65"/>
        <v/>
      </c>
      <c r="AT324" s="116" t="str">
        <f ca="1">IF(AS324="","",MIN(OFFSET(C324,0,0):OFFSET(C324,AS324-1,0)))</f>
        <v/>
      </c>
      <c r="AU324" s="116" t="str">
        <f ca="1">IF(AS324="","",MIN(OFFSET(D324,0,0):OFFSET(D324,AS324-1,0)))</f>
        <v/>
      </c>
      <c r="AV324" s="116" t="str">
        <f ca="1">IF(AS324="","",MAX(OFFSET(C324,0,0):OFFSET(C324,AS324-1,0)))</f>
        <v/>
      </c>
      <c r="AW324" s="116" t="str">
        <f ca="1">IF(AS324="","",MAX(OFFSET(D324,0,0):OFFSET(D324,AS324-1,0)))</f>
        <v/>
      </c>
      <c r="AX324" s="116">
        <f t="shared" ca="1" si="61"/>
        <v>0</v>
      </c>
      <c r="AY324" s="117">
        <f t="shared" ca="1" si="62"/>
        <v>0</v>
      </c>
      <c r="AZ324" s="233" t="str">
        <f>IFERROR(IF(#REF!="",R324*'Unit Rates'!$D$17/100,#REF!),"")</f>
        <v/>
      </c>
    </row>
    <row r="325" spans="1:52" ht="15.6" x14ac:dyDescent="0.3">
      <c r="A325" s="327"/>
      <c r="B325" s="329"/>
      <c r="C325" s="328">
        <v>175.9</v>
      </c>
      <c r="D325" s="330">
        <v>176.24</v>
      </c>
      <c r="E325" s="110">
        <f t="shared" si="58"/>
        <v>340.00000000000341</v>
      </c>
      <c r="F325" s="121"/>
      <c r="G325" s="121"/>
      <c r="H325" s="122">
        <f t="shared" si="59"/>
        <v>0</v>
      </c>
      <c r="I325" s="123" t="s">
        <v>459</v>
      </c>
      <c r="J325" s="111" t="s">
        <v>93</v>
      </c>
      <c r="K325" s="112" t="s">
        <v>103</v>
      </c>
      <c r="L325" s="113" t="str">
        <f>VLOOKUP('Damage Pickup'!$J325&amp;'Damage Pickup'!$K325,Code!$I$2:$M$51,4,0)</f>
        <v>Drain Reshape</v>
      </c>
      <c r="M325" s="331" t="s">
        <v>850</v>
      </c>
      <c r="N325" s="332">
        <v>429</v>
      </c>
      <c r="O325" s="286" t="s">
        <v>818</v>
      </c>
      <c r="P325" s="109"/>
      <c r="Q325" s="114">
        <f>VLOOKUP(J325&amp;K325,Code!$I$2:$M$51,5,0)</f>
        <v>1.18875</v>
      </c>
      <c r="R325" s="262">
        <f t="shared" si="57"/>
        <v>404.17500000000405</v>
      </c>
      <c r="S325" s="333">
        <f t="shared" si="63"/>
        <v>0</v>
      </c>
      <c r="T325" s="264">
        <f>IFERROR(R325*'Unit Rates'!$D$17/100,"")</f>
        <v>121.25250000000122</v>
      </c>
      <c r="U325" s="260">
        <f t="shared" si="64"/>
        <v>0</v>
      </c>
      <c r="V325" s="284"/>
      <c r="W325" s="280" t="s">
        <v>385</v>
      </c>
      <c r="X325" s="281" t="s">
        <v>371</v>
      </c>
      <c r="Y325" s="281"/>
      <c r="Z325" s="280"/>
      <c r="AA325" s="281"/>
      <c r="AB325" s="281"/>
      <c r="AC325" s="282"/>
      <c r="AD325" s="281"/>
      <c r="AE325" s="281"/>
      <c r="AF325" s="281"/>
      <c r="AG325" s="280"/>
      <c r="AH325" s="282"/>
      <c r="AI325" s="280"/>
      <c r="AJ325" s="282"/>
      <c r="AK325" s="124"/>
      <c r="AL325" s="125"/>
      <c r="AM325" s="126"/>
      <c r="AN325" s="127"/>
      <c r="AO325" s="127"/>
      <c r="AP325" s="127"/>
      <c r="AQ325" s="115" t="str">
        <f t="shared" si="60"/>
        <v/>
      </c>
      <c r="AR325" s="115">
        <f t="shared" si="66"/>
        <v>114</v>
      </c>
      <c r="AS325" s="115" t="str">
        <f t="shared" si="65"/>
        <v/>
      </c>
      <c r="AT325" s="116" t="str">
        <f ca="1">IF(AS325="","",MIN(OFFSET(C325,0,0):OFFSET(C325,AS325-1,0)))</f>
        <v/>
      </c>
      <c r="AU325" s="116" t="str">
        <f ca="1">IF(AS325="","",MIN(OFFSET(D325,0,0):OFFSET(D325,AS325-1,0)))</f>
        <v/>
      </c>
      <c r="AV325" s="116" t="str">
        <f ca="1">IF(AS325="","",MAX(OFFSET(C325,0,0):OFFSET(C325,AS325-1,0)))</f>
        <v/>
      </c>
      <c r="AW325" s="116" t="str">
        <f ca="1">IF(AS325="","",MAX(OFFSET(D325,0,0):OFFSET(D325,AS325-1,0)))</f>
        <v/>
      </c>
      <c r="AX325" s="116">
        <f t="shared" ca="1" si="61"/>
        <v>0</v>
      </c>
      <c r="AY325" s="117">
        <f t="shared" ca="1" si="62"/>
        <v>0</v>
      </c>
      <c r="AZ325" s="233" t="str">
        <f>IFERROR(IF(#REF!="",R325*'Unit Rates'!$D$17/100,#REF!),"")</f>
        <v/>
      </c>
    </row>
    <row r="326" spans="1:52" ht="15.6" x14ac:dyDescent="0.3">
      <c r="A326" s="327"/>
      <c r="B326" s="329"/>
      <c r="C326" s="328">
        <v>183.04</v>
      </c>
      <c r="D326" s="330">
        <v>183.11</v>
      </c>
      <c r="E326" s="110">
        <f t="shared" si="58"/>
        <v>70.0000000000216</v>
      </c>
      <c r="F326" s="121"/>
      <c r="G326" s="121"/>
      <c r="H326" s="122">
        <f t="shared" si="59"/>
        <v>0</v>
      </c>
      <c r="I326" s="123" t="s">
        <v>59</v>
      </c>
      <c r="J326" s="111" t="s">
        <v>409</v>
      </c>
      <c r="K326" s="112"/>
      <c r="L326" s="113" t="str">
        <f>VLOOKUP('Damage Pickup'!$J326&amp;'Damage Pickup'!$K326,Code!$I$2:$M$51,4,0)</f>
        <v>Medium Grade</v>
      </c>
      <c r="M326" s="331" t="s">
        <v>851</v>
      </c>
      <c r="N326" s="332">
        <v>430</v>
      </c>
      <c r="O326" s="286" t="s">
        <v>1002</v>
      </c>
      <c r="P326" s="109"/>
      <c r="Q326" s="114">
        <f>VLOOKUP(J326&amp;K326,Code!$I$2:$M$51,5,0)</f>
        <v>3.828125</v>
      </c>
      <c r="R326" s="262">
        <f t="shared" si="57"/>
        <v>267.96875000008271</v>
      </c>
      <c r="S326" s="333">
        <f t="shared" si="63"/>
        <v>0</v>
      </c>
      <c r="T326" s="264">
        <f>IFERROR(R326*'Unit Rates'!$D$17/100,"")</f>
        <v>80.390625000024812</v>
      </c>
      <c r="U326" s="260">
        <f t="shared" si="64"/>
        <v>0</v>
      </c>
      <c r="V326" s="284"/>
      <c r="W326" s="280" t="s">
        <v>385</v>
      </c>
      <c r="X326" s="281" t="s">
        <v>371</v>
      </c>
      <c r="Y326" s="281"/>
      <c r="Z326" s="280"/>
      <c r="AA326" s="281"/>
      <c r="AB326" s="281"/>
      <c r="AC326" s="282"/>
      <c r="AD326" s="281"/>
      <c r="AE326" s="281"/>
      <c r="AF326" s="281"/>
      <c r="AG326" s="280"/>
      <c r="AH326" s="282"/>
      <c r="AI326" s="280"/>
      <c r="AJ326" s="282"/>
      <c r="AK326" s="124"/>
      <c r="AL326" s="125"/>
      <c r="AM326" s="126"/>
      <c r="AN326" s="127"/>
      <c r="AO326" s="127"/>
      <c r="AP326" s="127"/>
      <c r="AQ326" s="115" t="str">
        <f t="shared" si="60"/>
        <v/>
      </c>
      <c r="AR326" s="115">
        <f t="shared" si="66"/>
        <v>114</v>
      </c>
      <c r="AS326" s="115" t="str">
        <f t="shared" si="65"/>
        <v/>
      </c>
      <c r="AT326" s="116" t="str">
        <f ca="1">IF(AS326="","",MIN(OFFSET(C326,0,0):OFFSET(C326,AS326-1,0)))</f>
        <v/>
      </c>
      <c r="AU326" s="116" t="str">
        <f ca="1">IF(AS326="","",MIN(OFFSET(D326,0,0):OFFSET(D326,AS326-1,0)))</f>
        <v/>
      </c>
      <c r="AV326" s="116" t="str">
        <f ca="1">IF(AS326="","",MAX(OFFSET(C326,0,0):OFFSET(C326,AS326-1,0)))</f>
        <v/>
      </c>
      <c r="AW326" s="116" t="str">
        <f ca="1">IF(AS326="","",MAX(OFFSET(D326,0,0):OFFSET(D326,AS326-1,0)))</f>
        <v/>
      </c>
      <c r="AX326" s="116">
        <f t="shared" ca="1" si="61"/>
        <v>0</v>
      </c>
      <c r="AY326" s="117">
        <f t="shared" ca="1" si="62"/>
        <v>0</v>
      </c>
      <c r="AZ326" s="233" t="str">
        <f>IFERROR(IF(#REF!="",R326*'Unit Rates'!$D$17/100,#REF!),"")</f>
        <v/>
      </c>
    </row>
    <row r="327" spans="1:52" ht="15.6" x14ac:dyDescent="0.3">
      <c r="A327" s="327"/>
      <c r="B327" s="329"/>
      <c r="C327" s="328">
        <v>183.33</v>
      </c>
      <c r="D327" s="330">
        <v>183.37</v>
      </c>
      <c r="E327" s="110">
        <f t="shared" si="58"/>
        <v>39.999999999992042</v>
      </c>
      <c r="F327" s="121"/>
      <c r="G327" s="121"/>
      <c r="H327" s="122">
        <f>F327*E327</f>
        <v>0</v>
      </c>
      <c r="I327" s="123" t="s">
        <v>59</v>
      </c>
      <c r="J327" s="111" t="s">
        <v>92</v>
      </c>
      <c r="K327" s="112" t="s">
        <v>103</v>
      </c>
      <c r="L327" s="113" t="str">
        <f>VLOOKUP('Damage Pickup'!$J327&amp;'Damage Pickup'!$K327,Code!$I$2:$M$51,4,0)</f>
        <v>Drain Silt/Debris Removal - Minor</v>
      </c>
      <c r="M327" s="331" t="s">
        <v>852</v>
      </c>
      <c r="N327" s="332">
        <v>431</v>
      </c>
      <c r="O327" s="286" t="s">
        <v>1002</v>
      </c>
      <c r="P327" s="109"/>
      <c r="Q327" s="114">
        <f>VLOOKUP(J327&amp;K327,Code!$I$2:$M$51,5,0)</f>
        <v>2.2200000000000002</v>
      </c>
      <c r="R327" s="262">
        <f>Q327*E327*IF(P327="",1,P327)</f>
        <v>88.799999999982347</v>
      </c>
      <c r="S327" s="333">
        <f t="shared" si="63"/>
        <v>0</v>
      </c>
      <c r="T327" s="264">
        <f>IFERROR(R327*'Unit Rates'!$D$17/100,"")</f>
        <v>26.639999999994703</v>
      </c>
      <c r="U327" s="260">
        <f t="shared" si="64"/>
        <v>0</v>
      </c>
      <c r="V327" s="284"/>
      <c r="W327" s="280" t="s">
        <v>385</v>
      </c>
      <c r="X327" s="281" t="s">
        <v>371</v>
      </c>
      <c r="Y327" s="281"/>
      <c r="Z327" s="280"/>
      <c r="AA327" s="281"/>
      <c r="AB327" s="281"/>
      <c r="AC327" s="282"/>
      <c r="AD327" s="281"/>
      <c r="AE327" s="281"/>
      <c r="AF327" s="281"/>
      <c r="AG327" s="280"/>
      <c r="AH327" s="282"/>
      <c r="AI327" s="280"/>
      <c r="AJ327" s="282"/>
      <c r="AK327" s="124"/>
      <c r="AL327" s="125"/>
      <c r="AM327" s="126"/>
      <c r="AN327" s="127"/>
      <c r="AO327" s="127"/>
      <c r="AP327" s="127"/>
      <c r="AQ327" s="115" t="str">
        <f>IF(A327="","",ROW()-ROW($AQ$2))</f>
        <v/>
      </c>
      <c r="AR327" s="115">
        <f t="shared" si="66"/>
        <v>114</v>
      </c>
      <c r="AS327" s="115" t="str">
        <f t="shared" si="65"/>
        <v/>
      </c>
      <c r="AT327" s="116" t="str">
        <f ca="1">IF(AS327="","",MIN(OFFSET(C327,0,0):OFFSET(C327,AS327-1,0)))</f>
        <v/>
      </c>
      <c r="AU327" s="116" t="str">
        <f ca="1">IF(AS327="","",MIN(OFFSET(D327,0,0):OFFSET(D327,AS327-1,0)))</f>
        <v/>
      </c>
      <c r="AV327" s="116" t="str">
        <f ca="1">IF(AS327="","",MAX(OFFSET(C327,0,0):OFFSET(C327,AS327-1,0)))</f>
        <v/>
      </c>
      <c r="AW327" s="116" t="str">
        <f ca="1">IF(AS327="","",MAX(OFFSET(D327,0,0):OFFSET(D327,AS327-1,0)))</f>
        <v/>
      </c>
      <c r="AX327" s="116">
        <f ca="1">MIN(AT327:AW327)</f>
        <v>0</v>
      </c>
      <c r="AY327" s="117">
        <f ca="1">MAX(AT327:AW327)</f>
        <v>0</v>
      </c>
      <c r="AZ327" s="233" t="str">
        <f>IFERROR(IF(#REF!="",R327*'Unit Rates'!$D$17/100,#REF!),"")</f>
        <v/>
      </c>
    </row>
    <row r="328" spans="1:52" ht="15.6" x14ac:dyDescent="0.3">
      <c r="A328" s="327"/>
      <c r="B328" s="329"/>
      <c r="C328" s="328">
        <v>183.59</v>
      </c>
      <c r="D328" s="330">
        <v>183.66</v>
      </c>
      <c r="E328" s="110">
        <f t="shared" si="58"/>
        <v>69.999999999993179</v>
      </c>
      <c r="F328" s="121"/>
      <c r="G328" s="121"/>
      <c r="H328" s="122">
        <f t="shared" si="59"/>
        <v>0</v>
      </c>
      <c r="I328" s="123" t="s">
        <v>59</v>
      </c>
      <c r="J328" s="111" t="s">
        <v>93</v>
      </c>
      <c r="K328" s="112" t="s">
        <v>103</v>
      </c>
      <c r="L328" s="113" t="str">
        <f>VLOOKUP('Damage Pickup'!$J328&amp;'Damage Pickup'!$K328,Code!$I$2:$M$51,4,0)</f>
        <v>Drain Reshape</v>
      </c>
      <c r="M328" s="331" t="s">
        <v>855</v>
      </c>
      <c r="N328" s="332">
        <v>432</v>
      </c>
      <c r="O328" s="286" t="s">
        <v>1002</v>
      </c>
      <c r="P328" s="109"/>
      <c r="Q328" s="114">
        <f>VLOOKUP(J328&amp;K328,Code!$I$2:$M$51,5,0)</f>
        <v>1.18875</v>
      </c>
      <c r="R328" s="262">
        <f t="shared" si="57"/>
        <v>83.212499999991891</v>
      </c>
      <c r="S328" s="333">
        <f t="shared" si="63"/>
        <v>0</v>
      </c>
      <c r="T328" s="264">
        <f>IFERROR(R328*'Unit Rates'!$D$17/100,"")</f>
        <v>24.963749999997567</v>
      </c>
      <c r="U328" s="260">
        <f t="shared" si="64"/>
        <v>0</v>
      </c>
      <c r="V328" s="284"/>
      <c r="W328" s="280" t="s">
        <v>385</v>
      </c>
      <c r="X328" s="281" t="s">
        <v>371</v>
      </c>
      <c r="Y328" s="281"/>
      <c r="Z328" s="280"/>
      <c r="AA328" s="281"/>
      <c r="AB328" s="281"/>
      <c r="AC328" s="282"/>
      <c r="AD328" s="281"/>
      <c r="AE328" s="281"/>
      <c r="AF328" s="281"/>
      <c r="AG328" s="280"/>
      <c r="AH328" s="282"/>
      <c r="AI328" s="280"/>
      <c r="AJ328" s="282"/>
      <c r="AK328" s="124"/>
      <c r="AL328" s="125"/>
      <c r="AM328" s="126"/>
      <c r="AN328" s="127"/>
      <c r="AO328" s="127"/>
      <c r="AP328" s="127"/>
      <c r="AQ328" s="115" t="str">
        <f t="shared" si="60"/>
        <v/>
      </c>
      <c r="AR328" s="115">
        <f t="shared" si="66"/>
        <v>114</v>
      </c>
      <c r="AS328" s="115" t="str">
        <f t="shared" si="65"/>
        <v/>
      </c>
      <c r="AT328" s="116" t="str">
        <f ca="1">IF(AS328="","",MIN(OFFSET(C328,0,0):OFFSET(C328,AS328-1,0)))</f>
        <v/>
      </c>
      <c r="AU328" s="116" t="str">
        <f ca="1">IF(AS328="","",MIN(OFFSET(D328,0,0):OFFSET(D328,AS328-1,0)))</f>
        <v/>
      </c>
      <c r="AV328" s="116" t="str">
        <f ca="1">IF(AS328="","",MAX(OFFSET(C328,0,0):OFFSET(C328,AS328-1,0)))</f>
        <v/>
      </c>
      <c r="AW328" s="116" t="str">
        <f ca="1">IF(AS328="","",MAX(OFFSET(D328,0,0):OFFSET(D328,AS328-1,0)))</f>
        <v/>
      </c>
      <c r="AX328" s="116">
        <f t="shared" ca="1" si="61"/>
        <v>0</v>
      </c>
      <c r="AY328" s="117">
        <f t="shared" ca="1" si="62"/>
        <v>0</v>
      </c>
      <c r="AZ328" s="233" t="str">
        <f>IFERROR(IF(#REF!="",R328*'Unit Rates'!$D$17/100,#REF!),"")</f>
        <v/>
      </c>
    </row>
    <row r="329" spans="1:52" ht="15.6" x14ac:dyDescent="0.3">
      <c r="A329" s="327"/>
      <c r="B329" s="329"/>
      <c r="C329" s="328">
        <v>183.76</v>
      </c>
      <c r="D329" s="330">
        <v>183.83</v>
      </c>
      <c r="E329" s="110">
        <f t="shared" si="58"/>
        <v>70.0000000000216</v>
      </c>
      <c r="F329" s="121"/>
      <c r="G329" s="121"/>
      <c r="H329" s="122">
        <f t="shared" si="59"/>
        <v>0</v>
      </c>
      <c r="I329" s="123" t="s">
        <v>59</v>
      </c>
      <c r="J329" s="111" t="s">
        <v>93</v>
      </c>
      <c r="K329" s="112" t="s">
        <v>103</v>
      </c>
      <c r="L329" s="113" t="str">
        <f>VLOOKUP('Damage Pickup'!$J329&amp;'Damage Pickup'!$K329,Code!$I$2:$M$51,4,0)</f>
        <v>Drain Reshape</v>
      </c>
      <c r="M329" s="331" t="s">
        <v>856</v>
      </c>
      <c r="N329" s="332">
        <v>433</v>
      </c>
      <c r="O329" s="286" t="s">
        <v>1002</v>
      </c>
      <c r="P329" s="109"/>
      <c r="Q329" s="114">
        <f>VLOOKUP(J329&amp;K329,Code!$I$2:$M$51,5,0)</f>
        <v>1.18875</v>
      </c>
      <c r="R329" s="262">
        <f t="shared" si="57"/>
        <v>83.21250000002567</v>
      </c>
      <c r="S329" s="333">
        <f t="shared" si="63"/>
        <v>0</v>
      </c>
      <c r="T329" s="264">
        <f>IFERROR(R329*'Unit Rates'!$D$17/100,"")</f>
        <v>24.963750000007703</v>
      </c>
      <c r="U329" s="260">
        <f t="shared" si="64"/>
        <v>0</v>
      </c>
      <c r="V329" s="284"/>
      <c r="W329" s="280" t="s">
        <v>385</v>
      </c>
      <c r="X329" s="281" t="s">
        <v>371</v>
      </c>
      <c r="Y329" s="281"/>
      <c r="Z329" s="280"/>
      <c r="AA329" s="281"/>
      <c r="AB329" s="281"/>
      <c r="AC329" s="282"/>
      <c r="AD329" s="281"/>
      <c r="AE329" s="281"/>
      <c r="AF329" s="281"/>
      <c r="AG329" s="280"/>
      <c r="AH329" s="282"/>
      <c r="AI329" s="280"/>
      <c r="AJ329" s="282"/>
      <c r="AK329" s="124"/>
      <c r="AL329" s="125"/>
      <c r="AM329" s="126"/>
      <c r="AN329" s="127"/>
      <c r="AO329" s="127"/>
      <c r="AP329" s="127"/>
      <c r="AQ329" s="115" t="str">
        <f t="shared" si="60"/>
        <v/>
      </c>
      <c r="AR329" s="115">
        <f t="shared" si="66"/>
        <v>114</v>
      </c>
      <c r="AS329" s="115" t="str">
        <f t="shared" si="65"/>
        <v/>
      </c>
      <c r="AT329" s="116" t="str">
        <f ca="1">IF(AS329="","",MIN(OFFSET(C329,0,0):OFFSET(C329,AS329-1,0)))</f>
        <v/>
      </c>
      <c r="AU329" s="116" t="str">
        <f ca="1">IF(AS329="","",MIN(OFFSET(D329,0,0):OFFSET(D329,AS329-1,0)))</f>
        <v/>
      </c>
      <c r="AV329" s="116" t="str">
        <f ca="1">IF(AS329="","",MAX(OFFSET(C329,0,0):OFFSET(C329,AS329-1,0)))</f>
        <v/>
      </c>
      <c r="AW329" s="116" t="str">
        <f ca="1">IF(AS329="","",MAX(OFFSET(D329,0,0):OFFSET(D329,AS329-1,0)))</f>
        <v/>
      </c>
      <c r="AX329" s="116">
        <f t="shared" ca="1" si="61"/>
        <v>0</v>
      </c>
      <c r="AY329" s="117">
        <f t="shared" ca="1" si="62"/>
        <v>0</v>
      </c>
      <c r="AZ329" s="233" t="str">
        <f>IFERROR(IF(#REF!="",R329*'Unit Rates'!$D$17/100,#REF!),"")</f>
        <v/>
      </c>
    </row>
    <row r="330" spans="1:52" ht="15.6" x14ac:dyDescent="0.3">
      <c r="A330" s="327"/>
      <c r="B330" s="329"/>
      <c r="C330" s="328">
        <v>183.9</v>
      </c>
      <c r="D330" s="330">
        <v>183.94</v>
      </c>
      <c r="E330" s="110">
        <f t="shared" si="58"/>
        <v>39.999999999992042</v>
      </c>
      <c r="F330" s="121"/>
      <c r="G330" s="121"/>
      <c r="H330" s="122">
        <f t="shared" si="59"/>
        <v>0</v>
      </c>
      <c r="I330" s="123" t="s">
        <v>59</v>
      </c>
      <c r="J330" s="111" t="s">
        <v>409</v>
      </c>
      <c r="K330" s="112"/>
      <c r="L330" s="113" t="str">
        <f>VLOOKUP('Damage Pickup'!$J330&amp;'Damage Pickup'!$K330,Code!$I$2:$M$51,4,0)</f>
        <v>Medium Grade</v>
      </c>
      <c r="M330" s="331" t="s">
        <v>857</v>
      </c>
      <c r="N330" s="332">
        <v>434</v>
      </c>
      <c r="O330" s="286" t="s">
        <v>1002</v>
      </c>
      <c r="P330" s="109"/>
      <c r="Q330" s="114">
        <f>VLOOKUP(J330&amp;K330,Code!$I$2:$M$51,5,0)</f>
        <v>3.828125</v>
      </c>
      <c r="R330" s="262">
        <f t="shared" si="57"/>
        <v>153.12499999996953</v>
      </c>
      <c r="S330" s="333">
        <f t="shared" si="63"/>
        <v>0</v>
      </c>
      <c r="T330" s="264">
        <f>IFERROR(R330*'Unit Rates'!$D$17/100,"")</f>
        <v>45.937499999990862</v>
      </c>
      <c r="U330" s="260">
        <f t="shared" si="64"/>
        <v>0</v>
      </c>
      <c r="V330" s="284"/>
      <c r="W330" s="280" t="s">
        <v>385</v>
      </c>
      <c r="X330" s="281" t="s">
        <v>371</v>
      </c>
      <c r="Y330" s="281"/>
      <c r="Z330" s="280"/>
      <c r="AA330" s="281"/>
      <c r="AB330" s="281"/>
      <c r="AC330" s="282"/>
      <c r="AD330" s="281"/>
      <c r="AE330" s="281"/>
      <c r="AF330" s="281"/>
      <c r="AG330" s="280"/>
      <c r="AH330" s="282"/>
      <c r="AI330" s="280"/>
      <c r="AJ330" s="282"/>
      <c r="AK330" s="124"/>
      <c r="AL330" s="125"/>
      <c r="AM330" s="126"/>
      <c r="AN330" s="127"/>
      <c r="AO330" s="127"/>
      <c r="AP330" s="127"/>
      <c r="AQ330" s="115" t="str">
        <f t="shared" si="60"/>
        <v/>
      </c>
      <c r="AR330" s="115">
        <f t="shared" si="66"/>
        <v>114</v>
      </c>
      <c r="AS330" s="115" t="str">
        <f t="shared" si="65"/>
        <v/>
      </c>
      <c r="AT330" s="116" t="str">
        <f ca="1">IF(AS330="","",MIN(OFFSET(C330,0,0):OFFSET(C330,AS330-1,0)))</f>
        <v/>
      </c>
      <c r="AU330" s="116" t="str">
        <f ca="1">IF(AS330="","",MIN(OFFSET(D330,0,0):OFFSET(D330,AS330-1,0)))</f>
        <v/>
      </c>
      <c r="AV330" s="116" t="str">
        <f ca="1">IF(AS330="","",MAX(OFFSET(C330,0,0):OFFSET(C330,AS330-1,0)))</f>
        <v/>
      </c>
      <c r="AW330" s="116" t="str">
        <f ca="1">IF(AS330="","",MAX(OFFSET(D330,0,0):OFFSET(D330,AS330-1,0)))</f>
        <v/>
      </c>
      <c r="AX330" s="116">
        <f t="shared" ca="1" si="61"/>
        <v>0</v>
      </c>
      <c r="AY330" s="117">
        <f t="shared" ca="1" si="62"/>
        <v>0</v>
      </c>
      <c r="AZ330" s="233" t="str">
        <f>IFERROR(IF(#REF!="",R330*'Unit Rates'!$D$17/100,#REF!),"")</f>
        <v/>
      </c>
    </row>
    <row r="331" spans="1:52" ht="15.6" x14ac:dyDescent="0.3">
      <c r="A331" s="327"/>
      <c r="B331" s="329"/>
      <c r="C331" s="328">
        <v>184.22</v>
      </c>
      <c r="D331" s="330">
        <v>184.42</v>
      </c>
      <c r="E331" s="110">
        <f t="shared" si="58"/>
        <v>199.99999999998863</v>
      </c>
      <c r="F331" s="121"/>
      <c r="G331" s="121"/>
      <c r="H331" s="122">
        <f t="shared" si="59"/>
        <v>0</v>
      </c>
      <c r="I331" s="123" t="s">
        <v>59</v>
      </c>
      <c r="J331" s="111" t="s">
        <v>93</v>
      </c>
      <c r="K331" s="112" t="s">
        <v>103</v>
      </c>
      <c r="L331" s="113" t="str">
        <f>VLOOKUP('Damage Pickup'!$J331&amp;'Damage Pickup'!$K331,Code!$I$2:$M$51,4,0)</f>
        <v>Drain Reshape</v>
      </c>
      <c r="M331" s="331" t="s">
        <v>858</v>
      </c>
      <c r="N331" s="332" t="s">
        <v>961</v>
      </c>
      <c r="O331" s="286" t="s">
        <v>1002</v>
      </c>
      <c r="P331" s="109"/>
      <c r="Q331" s="114">
        <f>VLOOKUP(J331&amp;K331,Code!$I$2:$M$51,5,0)</f>
        <v>1.18875</v>
      </c>
      <c r="R331" s="262">
        <f t="shared" si="57"/>
        <v>237.74999999998647</v>
      </c>
      <c r="S331" s="333">
        <f t="shared" si="63"/>
        <v>0</v>
      </c>
      <c r="T331" s="264">
        <f>IFERROR(R331*'Unit Rates'!$D$17/100,"")</f>
        <v>71.324999999995939</v>
      </c>
      <c r="U331" s="260">
        <f t="shared" si="64"/>
        <v>0</v>
      </c>
      <c r="V331" s="284"/>
      <c r="W331" s="280" t="s">
        <v>385</v>
      </c>
      <c r="X331" s="281" t="s">
        <v>371</v>
      </c>
      <c r="Y331" s="281"/>
      <c r="Z331" s="280"/>
      <c r="AA331" s="281"/>
      <c r="AB331" s="281"/>
      <c r="AC331" s="282"/>
      <c r="AD331" s="281"/>
      <c r="AE331" s="281"/>
      <c r="AF331" s="281"/>
      <c r="AG331" s="280"/>
      <c r="AH331" s="282"/>
      <c r="AI331" s="280"/>
      <c r="AJ331" s="282"/>
      <c r="AK331" s="124"/>
      <c r="AL331" s="125"/>
      <c r="AM331" s="126"/>
      <c r="AN331" s="127"/>
      <c r="AO331" s="127"/>
      <c r="AP331" s="127"/>
      <c r="AQ331" s="115" t="str">
        <f t="shared" si="60"/>
        <v/>
      </c>
      <c r="AR331" s="115">
        <f t="shared" si="66"/>
        <v>114</v>
      </c>
      <c r="AS331" s="115" t="str">
        <f t="shared" si="65"/>
        <v/>
      </c>
      <c r="AT331" s="116" t="str">
        <f ca="1">IF(AS331="","",MIN(OFFSET(C331,0,0):OFFSET(C331,AS331-1,0)))</f>
        <v/>
      </c>
      <c r="AU331" s="116" t="str">
        <f ca="1">IF(AS331="","",MIN(OFFSET(D331,0,0):OFFSET(D331,AS331-1,0)))</f>
        <v/>
      </c>
      <c r="AV331" s="116" t="str">
        <f ca="1">IF(AS331="","",MAX(OFFSET(C331,0,0):OFFSET(C331,AS331-1,0)))</f>
        <v/>
      </c>
      <c r="AW331" s="116" t="str">
        <f ca="1">IF(AS331="","",MAX(OFFSET(D331,0,0):OFFSET(D331,AS331-1,0)))</f>
        <v/>
      </c>
      <c r="AX331" s="116">
        <f t="shared" ca="1" si="61"/>
        <v>0</v>
      </c>
      <c r="AY331" s="117">
        <f t="shared" ca="1" si="62"/>
        <v>0</v>
      </c>
      <c r="AZ331" s="233" t="str">
        <f>IFERROR(IF(#REF!="",R331*'Unit Rates'!$D$17/100,#REF!),"")</f>
        <v/>
      </c>
    </row>
    <row r="332" spans="1:52" ht="15.6" x14ac:dyDescent="0.3">
      <c r="A332" s="327"/>
      <c r="B332" s="329"/>
      <c r="C332" s="328">
        <v>184.61</v>
      </c>
      <c r="D332" s="330">
        <v>184.81</v>
      </c>
      <c r="E332" s="110">
        <f t="shared" si="58"/>
        <v>199.99999999998863</v>
      </c>
      <c r="F332" s="121"/>
      <c r="G332" s="121"/>
      <c r="H332" s="122">
        <f t="shared" si="59"/>
        <v>0</v>
      </c>
      <c r="I332" s="123" t="s">
        <v>459</v>
      </c>
      <c r="J332" s="111" t="s">
        <v>93</v>
      </c>
      <c r="K332" s="112" t="s">
        <v>103</v>
      </c>
      <c r="L332" s="113" t="str">
        <f>VLOOKUP('Damage Pickup'!$J332&amp;'Damage Pickup'!$K332,Code!$I$2:$M$51,4,0)</f>
        <v>Drain Reshape</v>
      </c>
      <c r="M332" s="331" t="s">
        <v>859</v>
      </c>
      <c r="N332" s="332">
        <v>437</v>
      </c>
      <c r="O332" s="286" t="s">
        <v>818</v>
      </c>
      <c r="P332" s="109"/>
      <c r="Q332" s="114">
        <f>VLOOKUP(J332&amp;K332,Code!$I$2:$M$51,5,0)</f>
        <v>1.18875</v>
      </c>
      <c r="R332" s="262">
        <f t="shared" si="57"/>
        <v>237.74999999998647</v>
      </c>
      <c r="S332" s="333">
        <f t="shared" si="63"/>
        <v>0</v>
      </c>
      <c r="T332" s="264">
        <f>IFERROR(R332*'Unit Rates'!$D$17/100,"")</f>
        <v>71.324999999995939</v>
      </c>
      <c r="U332" s="260">
        <f t="shared" si="64"/>
        <v>0</v>
      </c>
      <c r="V332" s="284"/>
      <c r="W332" s="280" t="s">
        <v>385</v>
      </c>
      <c r="X332" s="281" t="s">
        <v>371</v>
      </c>
      <c r="Y332" s="281"/>
      <c r="Z332" s="280"/>
      <c r="AA332" s="281"/>
      <c r="AB332" s="281"/>
      <c r="AC332" s="282"/>
      <c r="AD332" s="281"/>
      <c r="AE332" s="281"/>
      <c r="AF332" s="281"/>
      <c r="AG332" s="280"/>
      <c r="AH332" s="282"/>
      <c r="AI332" s="280"/>
      <c r="AJ332" s="282"/>
      <c r="AK332" s="124"/>
      <c r="AL332" s="125"/>
      <c r="AM332" s="126"/>
      <c r="AN332" s="127"/>
      <c r="AO332" s="127"/>
      <c r="AP332" s="127"/>
      <c r="AQ332" s="115" t="str">
        <f t="shared" si="60"/>
        <v/>
      </c>
      <c r="AR332" s="115">
        <f t="shared" si="66"/>
        <v>114</v>
      </c>
      <c r="AS332" s="115" t="str">
        <f t="shared" si="65"/>
        <v/>
      </c>
      <c r="AT332" s="116" t="str">
        <f ca="1">IF(AS332="","",MIN(OFFSET(C332,0,0):OFFSET(C332,AS332-1,0)))</f>
        <v/>
      </c>
      <c r="AU332" s="116" t="str">
        <f ca="1">IF(AS332="","",MIN(OFFSET(D332,0,0):OFFSET(D332,AS332-1,0)))</f>
        <v/>
      </c>
      <c r="AV332" s="116" t="str">
        <f ca="1">IF(AS332="","",MAX(OFFSET(C332,0,0):OFFSET(C332,AS332-1,0)))</f>
        <v/>
      </c>
      <c r="AW332" s="116" t="str">
        <f ca="1">IF(AS332="","",MAX(OFFSET(D332,0,0):OFFSET(D332,AS332-1,0)))</f>
        <v/>
      </c>
      <c r="AX332" s="116">
        <f t="shared" ca="1" si="61"/>
        <v>0</v>
      </c>
      <c r="AY332" s="117">
        <f t="shared" ca="1" si="62"/>
        <v>0</v>
      </c>
      <c r="AZ332" s="233" t="str">
        <f>IFERROR(IF(#REF!="",R332*'Unit Rates'!$D$17/100,#REF!),"")</f>
        <v/>
      </c>
    </row>
    <row r="333" spans="1:52" ht="15.6" x14ac:dyDescent="0.3">
      <c r="A333" s="327"/>
      <c r="B333" s="329"/>
      <c r="C333" s="328">
        <v>185.08</v>
      </c>
      <c r="D333" s="330">
        <v>185.13</v>
      </c>
      <c r="E333" s="110">
        <f>IF(OR(ABS(D333-C333)*1000=0,D333=0),1,ABS(D333-C333)*1000)</f>
        <v>49.999999999982947</v>
      </c>
      <c r="F333" s="121"/>
      <c r="G333" s="121"/>
      <c r="H333" s="122">
        <f>F333*E333</f>
        <v>0</v>
      </c>
      <c r="I333" s="123" t="s">
        <v>459</v>
      </c>
      <c r="J333" s="111" t="s">
        <v>93</v>
      </c>
      <c r="K333" s="112" t="s">
        <v>103</v>
      </c>
      <c r="L333" s="113" t="str">
        <f>VLOOKUP('Damage Pickup'!$J333&amp;'Damage Pickup'!$K333,Code!$I$2:$M$51,4,0)</f>
        <v>Drain Reshape</v>
      </c>
      <c r="M333" s="331" t="s">
        <v>860</v>
      </c>
      <c r="N333" s="336">
        <v>438</v>
      </c>
      <c r="O333" s="286" t="s">
        <v>818</v>
      </c>
      <c r="P333" s="109"/>
      <c r="Q333" s="114">
        <f>VLOOKUP(J333&amp;K333,Code!$I$2:$M$51,5,0)</f>
        <v>1.18875</v>
      </c>
      <c r="R333" s="262">
        <f>Q333*E333*IF(P333="",1,P333)</f>
        <v>59.437499999979728</v>
      </c>
      <c r="S333" s="333">
        <f t="shared" si="63"/>
        <v>0</v>
      </c>
      <c r="T333" s="264">
        <f>IFERROR(R333*'Unit Rates'!$D$17/100,"")</f>
        <v>17.831249999993918</v>
      </c>
      <c r="U333" s="260">
        <f t="shared" si="64"/>
        <v>0</v>
      </c>
      <c r="V333" s="284"/>
      <c r="W333" s="280" t="s">
        <v>385</v>
      </c>
      <c r="X333" s="281" t="s">
        <v>371</v>
      </c>
      <c r="Y333" s="281"/>
      <c r="Z333" s="280"/>
      <c r="AA333" s="281"/>
      <c r="AB333" s="281"/>
      <c r="AC333" s="282"/>
      <c r="AD333" s="281"/>
      <c r="AE333" s="281"/>
      <c r="AF333" s="281"/>
      <c r="AG333" s="280"/>
      <c r="AH333" s="282"/>
      <c r="AI333" s="280"/>
      <c r="AJ333" s="282"/>
      <c r="AK333" s="124"/>
      <c r="AL333" s="125"/>
      <c r="AM333" s="126"/>
      <c r="AN333" s="127"/>
      <c r="AO333" s="127"/>
      <c r="AP333" s="127"/>
      <c r="AQ333" s="115" t="str">
        <f>IF(A333="","",ROW()-ROW($AQ$2))</f>
        <v/>
      </c>
      <c r="AR333" s="115">
        <f t="shared" si="66"/>
        <v>114</v>
      </c>
      <c r="AS333" s="115" t="str">
        <f t="shared" si="65"/>
        <v/>
      </c>
      <c r="AT333" s="116" t="str">
        <f ca="1">IF(AS333="","",MIN(OFFSET(C333,0,0):OFFSET(C333,AS333-1,0)))</f>
        <v/>
      </c>
      <c r="AU333" s="116" t="str">
        <f ca="1">IF(AS333="","",MIN(OFFSET(D333,0,0):OFFSET(D333,AS333-1,0)))</f>
        <v/>
      </c>
      <c r="AV333" s="116" t="str">
        <f ca="1">IF(AS333="","",MAX(OFFSET(C333,0,0):OFFSET(C333,AS333-1,0)))</f>
        <v/>
      </c>
      <c r="AW333" s="116" t="str">
        <f ca="1">IF(AS333="","",MAX(OFFSET(D333,0,0):OFFSET(D333,AS333-1,0)))</f>
        <v/>
      </c>
      <c r="AX333" s="116">
        <f ca="1">MIN(AT333:AW333)</f>
        <v>0</v>
      </c>
      <c r="AY333" s="117">
        <f ca="1">MAX(AT333:AW333)</f>
        <v>0</v>
      </c>
      <c r="AZ333" s="233" t="str">
        <f>IFERROR(IF(#REF!="",R333*'Unit Rates'!$D$17/100,#REF!),"")</f>
        <v/>
      </c>
    </row>
    <row r="334" spans="1:52" ht="15.6" x14ac:dyDescent="0.3">
      <c r="A334" s="327"/>
      <c r="B334" s="329"/>
      <c r="C334" s="328">
        <v>185.45</v>
      </c>
      <c r="D334" s="330">
        <v>185.49</v>
      </c>
      <c r="E334" s="110">
        <f t="shared" ref="E334:E396" si="67">IF(OR(ABS(D334-C334)*1000=0,D334=0),1,ABS(D334-C334)*1000)</f>
        <v>40.000000000020464</v>
      </c>
      <c r="F334" s="121"/>
      <c r="G334" s="121"/>
      <c r="H334" s="122">
        <f t="shared" ref="H334:H396" si="68">F334*E334</f>
        <v>0</v>
      </c>
      <c r="I334" s="123" t="s">
        <v>459</v>
      </c>
      <c r="J334" s="111" t="s">
        <v>93</v>
      </c>
      <c r="K334" s="112" t="s">
        <v>103</v>
      </c>
      <c r="L334" s="113" t="str">
        <f>VLOOKUP('Damage Pickup'!$J334&amp;'Damage Pickup'!$K334,Code!$I$2:$M$51,4,0)</f>
        <v>Drain Reshape</v>
      </c>
      <c r="M334" s="331" t="s">
        <v>861</v>
      </c>
      <c r="N334" s="332">
        <v>439</v>
      </c>
      <c r="O334" s="286" t="s">
        <v>818</v>
      </c>
      <c r="P334" s="109"/>
      <c r="Q334" s="114">
        <f>VLOOKUP(J334&amp;K334,Code!$I$2:$M$51,5,0)</f>
        <v>1.18875</v>
      </c>
      <c r="R334" s="262">
        <f t="shared" ref="R334:R396" si="69">Q334*E334*IF(P334="",1,P334)</f>
        <v>47.550000000024326</v>
      </c>
      <c r="S334" s="333">
        <f t="shared" si="63"/>
        <v>0</v>
      </c>
      <c r="T334" s="264">
        <f>IFERROR(R334*'Unit Rates'!$D$17/100,"")</f>
        <v>14.265000000007298</v>
      </c>
      <c r="U334" s="260">
        <f t="shared" si="64"/>
        <v>0</v>
      </c>
      <c r="V334" s="284"/>
      <c r="W334" s="280" t="s">
        <v>385</v>
      </c>
      <c r="X334" s="281" t="s">
        <v>371</v>
      </c>
      <c r="Y334" s="281"/>
      <c r="Z334" s="280"/>
      <c r="AA334" s="281"/>
      <c r="AB334" s="281"/>
      <c r="AC334" s="282"/>
      <c r="AD334" s="281"/>
      <c r="AE334" s="281"/>
      <c r="AF334" s="281"/>
      <c r="AG334" s="280"/>
      <c r="AH334" s="282"/>
      <c r="AI334" s="280"/>
      <c r="AJ334" s="282"/>
      <c r="AK334" s="124"/>
      <c r="AL334" s="125"/>
      <c r="AM334" s="126"/>
      <c r="AN334" s="127"/>
      <c r="AO334" s="127"/>
      <c r="AP334" s="127"/>
      <c r="AQ334" s="115" t="str">
        <f t="shared" ref="AQ334:AQ396" si="70">IF(A334="","",ROW()-ROW($AQ$2))</f>
        <v/>
      </c>
      <c r="AR334" s="115">
        <f t="shared" si="66"/>
        <v>114</v>
      </c>
      <c r="AS334" s="115" t="str">
        <f t="shared" si="65"/>
        <v/>
      </c>
      <c r="AT334" s="116" t="str">
        <f ca="1">IF(AS334="","",MIN(OFFSET(C334,0,0):OFFSET(C334,AS334-1,0)))</f>
        <v/>
      </c>
      <c r="AU334" s="116" t="str">
        <f ca="1">IF(AS334="","",MIN(OFFSET(D334,0,0):OFFSET(D334,AS334-1,0)))</f>
        <v/>
      </c>
      <c r="AV334" s="116" t="str">
        <f ca="1">IF(AS334="","",MAX(OFFSET(C334,0,0):OFFSET(C334,AS334-1,0)))</f>
        <v/>
      </c>
      <c r="AW334" s="116" t="str">
        <f ca="1">IF(AS334="","",MAX(OFFSET(D334,0,0):OFFSET(D334,AS334-1,0)))</f>
        <v/>
      </c>
      <c r="AX334" s="116">
        <f t="shared" ref="AX334:AX396" ca="1" si="71">MIN(AT334:AW334)</f>
        <v>0</v>
      </c>
      <c r="AY334" s="117">
        <f t="shared" ref="AY334:AY396" ca="1" si="72">MAX(AT334:AW334)</f>
        <v>0</v>
      </c>
      <c r="AZ334" s="233" t="str">
        <f>IFERROR(IF(#REF!="",R334*'Unit Rates'!$D$17/100,#REF!),"")</f>
        <v/>
      </c>
    </row>
    <row r="335" spans="1:52" ht="15.6" x14ac:dyDescent="0.3">
      <c r="A335" s="327"/>
      <c r="B335" s="329"/>
      <c r="C335" s="328">
        <v>185.72</v>
      </c>
      <c r="D335" s="330">
        <v>185.76</v>
      </c>
      <c r="E335" s="110">
        <f t="shared" si="67"/>
        <v>39.999999999992042</v>
      </c>
      <c r="F335" s="121"/>
      <c r="G335" s="121"/>
      <c r="H335" s="122">
        <f t="shared" si="68"/>
        <v>0</v>
      </c>
      <c r="I335" s="123" t="s">
        <v>59</v>
      </c>
      <c r="J335" s="111" t="s">
        <v>95</v>
      </c>
      <c r="K335" s="112" t="s">
        <v>103</v>
      </c>
      <c r="L335" s="113" t="str">
        <f>VLOOKUP('Damage Pickup'!$J335&amp;'Damage Pickup'!$K335,Code!$I$2:$M$51,4,0)</f>
        <v>Heavy Grade</v>
      </c>
      <c r="M335" s="331" t="s">
        <v>862</v>
      </c>
      <c r="N335" s="332">
        <v>440</v>
      </c>
      <c r="O335" s="286" t="s">
        <v>1002</v>
      </c>
      <c r="P335" s="109"/>
      <c r="Q335" s="114">
        <f>VLOOKUP(J335&amp;K335,Code!$I$2:$M$51,5,0)</f>
        <v>19.755208333333329</v>
      </c>
      <c r="R335" s="262">
        <f t="shared" si="69"/>
        <v>790.20833333317591</v>
      </c>
      <c r="S335" s="333">
        <f t="shared" si="63"/>
        <v>0</v>
      </c>
      <c r="T335" s="264">
        <f>IFERROR(R335*'Unit Rates'!$D$17/100,"")</f>
        <v>237.06249999995279</v>
      </c>
      <c r="U335" s="260">
        <f t="shared" si="64"/>
        <v>0</v>
      </c>
      <c r="V335" s="284"/>
      <c r="W335" s="280" t="s">
        <v>385</v>
      </c>
      <c r="X335" s="281" t="s">
        <v>371</v>
      </c>
      <c r="Y335" s="281"/>
      <c r="Z335" s="280"/>
      <c r="AA335" s="281"/>
      <c r="AB335" s="281"/>
      <c r="AC335" s="282"/>
      <c r="AD335" s="281"/>
      <c r="AE335" s="281"/>
      <c r="AF335" s="281"/>
      <c r="AG335" s="280"/>
      <c r="AH335" s="282"/>
      <c r="AI335" s="280"/>
      <c r="AJ335" s="282"/>
      <c r="AK335" s="124"/>
      <c r="AL335" s="125"/>
      <c r="AM335" s="126"/>
      <c r="AN335" s="127"/>
      <c r="AO335" s="127"/>
      <c r="AP335" s="127"/>
      <c r="AQ335" s="115" t="str">
        <f t="shared" si="70"/>
        <v/>
      </c>
      <c r="AR335" s="115">
        <f t="shared" si="66"/>
        <v>114</v>
      </c>
      <c r="AS335" s="115" t="str">
        <f t="shared" si="65"/>
        <v/>
      </c>
      <c r="AT335" s="116" t="str">
        <f ca="1">IF(AS335="","",MIN(OFFSET(C335,0,0):OFFSET(C335,AS335-1,0)))</f>
        <v/>
      </c>
      <c r="AU335" s="116" t="str">
        <f ca="1">IF(AS335="","",MIN(OFFSET(D335,0,0):OFFSET(D335,AS335-1,0)))</f>
        <v/>
      </c>
      <c r="AV335" s="116" t="str">
        <f ca="1">IF(AS335="","",MAX(OFFSET(C335,0,0):OFFSET(C335,AS335-1,0)))</f>
        <v/>
      </c>
      <c r="AW335" s="116" t="str">
        <f ca="1">IF(AS335="","",MAX(OFFSET(D335,0,0):OFFSET(D335,AS335-1,0)))</f>
        <v/>
      </c>
      <c r="AX335" s="116">
        <f t="shared" ca="1" si="71"/>
        <v>0</v>
      </c>
      <c r="AY335" s="117">
        <f t="shared" ca="1" si="72"/>
        <v>0</v>
      </c>
      <c r="AZ335" s="233" t="str">
        <f>IFERROR(IF(#REF!="",R335*'Unit Rates'!$D$17/100,#REF!),"")</f>
        <v/>
      </c>
    </row>
    <row r="336" spans="1:52" ht="15.6" x14ac:dyDescent="0.3">
      <c r="A336" s="327"/>
      <c r="B336" s="329"/>
      <c r="C336" s="328">
        <v>185.96</v>
      </c>
      <c r="D336" s="330">
        <v>186</v>
      </c>
      <c r="E336" s="110">
        <f t="shared" si="67"/>
        <v>39.999999999992042</v>
      </c>
      <c r="F336" s="121"/>
      <c r="G336" s="121"/>
      <c r="H336" s="122">
        <f t="shared" si="68"/>
        <v>0</v>
      </c>
      <c r="I336" s="123" t="s">
        <v>59</v>
      </c>
      <c r="J336" s="111" t="s">
        <v>95</v>
      </c>
      <c r="K336" s="112" t="s">
        <v>103</v>
      </c>
      <c r="L336" s="113" t="str">
        <f>VLOOKUP('Damage Pickup'!$J336&amp;'Damage Pickup'!$K336,Code!$I$2:$M$51,4,0)</f>
        <v>Heavy Grade</v>
      </c>
      <c r="M336" s="331" t="s">
        <v>863</v>
      </c>
      <c r="N336" s="332">
        <v>441</v>
      </c>
      <c r="O336" s="286" t="s">
        <v>1002</v>
      </c>
      <c r="P336" s="109"/>
      <c r="Q336" s="114">
        <f>VLOOKUP(J336&amp;K336,Code!$I$2:$M$51,5,0)</f>
        <v>19.755208333333329</v>
      </c>
      <c r="R336" s="262">
        <f t="shared" si="69"/>
        <v>790.20833333317591</v>
      </c>
      <c r="S336" s="333">
        <f t="shared" si="63"/>
        <v>0</v>
      </c>
      <c r="T336" s="264">
        <f>IFERROR(R336*'Unit Rates'!$D$17/100,"")</f>
        <v>237.06249999995279</v>
      </c>
      <c r="U336" s="260">
        <f t="shared" si="64"/>
        <v>0</v>
      </c>
      <c r="V336" s="284"/>
      <c r="W336" s="280" t="s">
        <v>385</v>
      </c>
      <c r="X336" s="281" t="s">
        <v>371</v>
      </c>
      <c r="Y336" s="281"/>
      <c r="Z336" s="280"/>
      <c r="AA336" s="281"/>
      <c r="AB336" s="281"/>
      <c r="AC336" s="282"/>
      <c r="AD336" s="281"/>
      <c r="AE336" s="281"/>
      <c r="AF336" s="281"/>
      <c r="AG336" s="280"/>
      <c r="AH336" s="282"/>
      <c r="AI336" s="280"/>
      <c r="AJ336" s="282"/>
      <c r="AK336" s="124"/>
      <c r="AL336" s="125"/>
      <c r="AM336" s="126"/>
      <c r="AN336" s="127"/>
      <c r="AO336" s="127"/>
      <c r="AP336" s="127"/>
      <c r="AQ336" s="115" t="str">
        <f t="shared" si="70"/>
        <v/>
      </c>
      <c r="AR336" s="115">
        <f t="shared" si="66"/>
        <v>114</v>
      </c>
      <c r="AS336" s="115" t="str">
        <f t="shared" si="65"/>
        <v/>
      </c>
      <c r="AT336" s="116" t="str">
        <f ca="1">IF(AS336="","",MIN(OFFSET(C336,0,0):OFFSET(C336,AS336-1,0)))</f>
        <v/>
      </c>
      <c r="AU336" s="116" t="str">
        <f ca="1">IF(AS336="","",MIN(OFFSET(D336,0,0):OFFSET(D336,AS336-1,0)))</f>
        <v/>
      </c>
      <c r="AV336" s="116" t="str">
        <f ca="1">IF(AS336="","",MAX(OFFSET(C336,0,0):OFFSET(C336,AS336-1,0)))</f>
        <v/>
      </c>
      <c r="AW336" s="116" t="str">
        <f ca="1">IF(AS336="","",MAX(OFFSET(D336,0,0):OFFSET(D336,AS336-1,0)))</f>
        <v/>
      </c>
      <c r="AX336" s="116">
        <f t="shared" ca="1" si="71"/>
        <v>0</v>
      </c>
      <c r="AY336" s="117">
        <f t="shared" ca="1" si="72"/>
        <v>0</v>
      </c>
      <c r="AZ336" s="233" t="str">
        <f>IFERROR(IF(#REF!="",R336*'Unit Rates'!$D$17/100,#REF!),"")</f>
        <v/>
      </c>
    </row>
    <row r="337" spans="1:52" ht="15.6" x14ac:dyDescent="0.3">
      <c r="A337" s="327"/>
      <c r="B337" s="329"/>
      <c r="C337" s="328">
        <v>186.08</v>
      </c>
      <c r="D337" s="330">
        <v>186.12</v>
      </c>
      <c r="E337" s="110">
        <f t="shared" si="67"/>
        <v>39.999999999992042</v>
      </c>
      <c r="F337" s="121"/>
      <c r="G337" s="121"/>
      <c r="H337" s="122">
        <f t="shared" si="68"/>
        <v>0</v>
      </c>
      <c r="I337" s="123" t="s">
        <v>59</v>
      </c>
      <c r="J337" s="111" t="s">
        <v>95</v>
      </c>
      <c r="K337" s="112" t="s">
        <v>103</v>
      </c>
      <c r="L337" s="113" t="str">
        <f>VLOOKUP('Damage Pickup'!$J337&amp;'Damage Pickup'!$K337,Code!$I$2:$M$51,4,0)</f>
        <v>Heavy Grade</v>
      </c>
      <c r="M337" s="331" t="s">
        <v>864</v>
      </c>
      <c r="N337" s="332">
        <v>442</v>
      </c>
      <c r="O337" s="286" t="s">
        <v>1002</v>
      </c>
      <c r="P337" s="109"/>
      <c r="Q337" s="114">
        <f>VLOOKUP(J337&amp;K337,Code!$I$2:$M$51,5,0)</f>
        <v>19.755208333333329</v>
      </c>
      <c r="R337" s="262">
        <f t="shared" si="69"/>
        <v>790.20833333317591</v>
      </c>
      <c r="S337" s="333">
        <f t="shared" si="63"/>
        <v>0</v>
      </c>
      <c r="T337" s="264">
        <f>IFERROR(R337*'Unit Rates'!$D$17/100,"")</f>
        <v>237.06249999995279</v>
      </c>
      <c r="U337" s="260">
        <f t="shared" si="64"/>
        <v>0</v>
      </c>
      <c r="V337" s="284"/>
      <c r="W337" s="280" t="s">
        <v>385</v>
      </c>
      <c r="X337" s="281" t="s">
        <v>371</v>
      </c>
      <c r="Y337" s="281"/>
      <c r="Z337" s="280"/>
      <c r="AA337" s="281"/>
      <c r="AB337" s="281"/>
      <c r="AC337" s="282"/>
      <c r="AD337" s="281"/>
      <c r="AE337" s="281"/>
      <c r="AF337" s="281"/>
      <c r="AG337" s="280"/>
      <c r="AH337" s="282"/>
      <c r="AI337" s="280"/>
      <c r="AJ337" s="282"/>
      <c r="AK337" s="124"/>
      <c r="AL337" s="125"/>
      <c r="AM337" s="126"/>
      <c r="AN337" s="127"/>
      <c r="AO337" s="127"/>
      <c r="AP337" s="127"/>
      <c r="AQ337" s="115" t="str">
        <f t="shared" si="70"/>
        <v/>
      </c>
      <c r="AR337" s="115">
        <f t="shared" si="66"/>
        <v>114</v>
      </c>
      <c r="AS337" s="115" t="str">
        <f t="shared" si="65"/>
        <v/>
      </c>
      <c r="AT337" s="116" t="str">
        <f ca="1">IF(AS337="","",MIN(OFFSET(C337,0,0):OFFSET(C337,AS337-1,0)))</f>
        <v/>
      </c>
      <c r="AU337" s="116" t="str">
        <f ca="1">IF(AS337="","",MIN(OFFSET(D337,0,0):OFFSET(D337,AS337-1,0)))</f>
        <v/>
      </c>
      <c r="AV337" s="116" t="str">
        <f ca="1">IF(AS337="","",MAX(OFFSET(C337,0,0):OFFSET(C337,AS337-1,0)))</f>
        <v/>
      </c>
      <c r="AW337" s="116" t="str">
        <f ca="1">IF(AS337="","",MAX(OFFSET(D337,0,0):OFFSET(D337,AS337-1,0)))</f>
        <v/>
      </c>
      <c r="AX337" s="116">
        <f t="shared" ca="1" si="71"/>
        <v>0</v>
      </c>
      <c r="AY337" s="117">
        <f t="shared" ca="1" si="72"/>
        <v>0</v>
      </c>
      <c r="AZ337" s="233" t="str">
        <f>IFERROR(IF(#REF!="",R337*'Unit Rates'!$D$17/100,#REF!),"")</f>
        <v/>
      </c>
    </row>
    <row r="338" spans="1:52" ht="15.6" x14ac:dyDescent="0.3">
      <c r="A338" s="327"/>
      <c r="B338" s="329"/>
      <c r="C338" s="328">
        <v>186.12</v>
      </c>
      <c r="D338" s="330">
        <v>186.25</v>
      </c>
      <c r="E338" s="110">
        <f t="shared" si="67"/>
        <v>129.99999999999545</v>
      </c>
      <c r="F338" s="121"/>
      <c r="G338" s="121"/>
      <c r="H338" s="122">
        <f t="shared" si="68"/>
        <v>0</v>
      </c>
      <c r="I338" s="123" t="s">
        <v>59</v>
      </c>
      <c r="J338" s="111" t="s">
        <v>95</v>
      </c>
      <c r="K338" s="112" t="s">
        <v>103</v>
      </c>
      <c r="L338" s="113" t="str">
        <f>VLOOKUP('Damage Pickup'!$J338&amp;'Damage Pickup'!$K338,Code!$I$2:$M$51,4,0)</f>
        <v>Heavy Grade</v>
      </c>
      <c r="M338" s="331" t="s">
        <v>865</v>
      </c>
      <c r="N338" s="332">
        <v>443</v>
      </c>
      <c r="O338" s="286" t="s">
        <v>1002</v>
      </c>
      <c r="P338" s="109"/>
      <c r="Q338" s="114">
        <f>VLOOKUP(J338&amp;K338,Code!$I$2:$M$51,5,0)</f>
        <v>19.755208333333329</v>
      </c>
      <c r="R338" s="262">
        <f t="shared" si="69"/>
        <v>2568.177083333243</v>
      </c>
      <c r="S338" s="333">
        <f t="shared" si="63"/>
        <v>0</v>
      </c>
      <c r="T338" s="264">
        <f>IFERROR(R338*'Unit Rates'!$D$17/100,"")</f>
        <v>770.45312499997294</v>
      </c>
      <c r="U338" s="260">
        <f t="shared" si="64"/>
        <v>0</v>
      </c>
      <c r="V338" s="284"/>
      <c r="W338" s="280" t="s">
        <v>385</v>
      </c>
      <c r="X338" s="281" t="s">
        <v>371</v>
      </c>
      <c r="Y338" s="281"/>
      <c r="Z338" s="280"/>
      <c r="AA338" s="281"/>
      <c r="AB338" s="281"/>
      <c r="AC338" s="282"/>
      <c r="AD338" s="281"/>
      <c r="AE338" s="281"/>
      <c r="AF338" s="281"/>
      <c r="AG338" s="280"/>
      <c r="AH338" s="282"/>
      <c r="AI338" s="280"/>
      <c r="AJ338" s="282"/>
      <c r="AK338" s="124"/>
      <c r="AL338" s="125"/>
      <c r="AM338" s="126"/>
      <c r="AN338" s="127"/>
      <c r="AO338" s="127"/>
      <c r="AP338" s="127"/>
      <c r="AQ338" s="115" t="str">
        <f t="shared" si="70"/>
        <v/>
      </c>
      <c r="AR338" s="115">
        <f t="shared" si="66"/>
        <v>114</v>
      </c>
      <c r="AS338" s="115" t="str">
        <f t="shared" si="65"/>
        <v/>
      </c>
      <c r="AT338" s="116" t="str">
        <f ca="1">IF(AS338="","",MIN(OFFSET(C338,0,0):OFFSET(C338,AS338-1,0)))</f>
        <v/>
      </c>
      <c r="AU338" s="116" t="str">
        <f ca="1">IF(AS338="","",MIN(OFFSET(D338,0,0):OFFSET(D338,AS338-1,0)))</f>
        <v/>
      </c>
      <c r="AV338" s="116" t="str">
        <f ca="1">IF(AS338="","",MAX(OFFSET(C338,0,0):OFFSET(C338,AS338-1,0)))</f>
        <v/>
      </c>
      <c r="AW338" s="116" t="str">
        <f ca="1">IF(AS338="","",MAX(OFFSET(D338,0,0):OFFSET(D338,AS338-1,0)))</f>
        <v/>
      </c>
      <c r="AX338" s="116">
        <f t="shared" ca="1" si="71"/>
        <v>0</v>
      </c>
      <c r="AY338" s="117">
        <f t="shared" ca="1" si="72"/>
        <v>0</v>
      </c>
      <c r="AZ338" s="233" t="str">
        <f>IFERROR(IF(#REF!="",R338*'Unit Rates'!$D$17/100,#REF!),"")</f>
        <v/>
      </c>
    </row>
    <row r="339" spans="1:52" ht="15.6" x14ac:dyDescent="0.3">
      <c r="A339" s="327"/>
      <c r="B339" s="329"/>
      <c r="C339" s="328">
        <v>186.33</v>
      </c>
      <c r="D339" s="330">
        <v>186.36</v>
      </c>
      <c r="E339" s="110">
        <f t="shared" si="67"/>
        <v>30.000000000001137</v>
      </c>
      <c r="F339" s="121"/>
      <c r="G339" s="121"/>
      <c r="H339" s="122">
        <f t="shared" si="68"/>
        <v>0</v>
      </c>
      <c r="I339" s="123" t="s">
        <v>459</v>
      </c>
      <c r="J339" s="111" t="s">
        <v>95</v>
      </c>
      <c r="K339" s="112" t="s">
        <v>103</v>
      </c>
      <c r="L339" s="113" t="str">
        <f>VLOOKUP('Damage Pickup'!$J339&amp;'Damage Pickup'!$K339,Code!$I$2:$M$51,4,0)</f>
        <v>Heavy Grade</v>
      </c>
      <c r="M339" s="331" t="s">
        <v>866</v>
      </c>
      <c r="N339" s="332">
        <v>444</v>
      </c>
      <c r="O339" s="286" t="s">
        <v>867</v>
      </c>
      <c r="P339" s="109"/>
      <c r="Q339" s="114">
        <f>VLOOKUP(J339&amp;K339,Code!$I$2:$M$51,5,0)</f>
        <v>19.755208333333329</v>
      </c>
      <c r="R339" s="262">
        <f t="shared" si="69"/>
        <v>592.65625000002228</v>
      </c>
      <c r="S339" s="333">
        <f t="shared" si="63"/>
        <v>0</v>
      </c>
      <c r="T339" s="264">
        <f>IFERROR(R339*'Unit Rates'!$D$17/100,"")</f>
        <v>177.79687500000671</v>
      </c>
      <c r="U339" s="260">
        <f t="shared" si="64"/>
        <v>0</v>
      </c>
      <c r="V339" s="284"/>
      <c r="W339" s="280" t="s">
        <v>385</v>
      </c>
      <c r="X339" s="281" t="s">
        <v>371</v>
      </c>
      <c r="Y339" s="281"/>
      <c r="Z339" s="280"/>
      <c r="AA339" s="281"/>
      <c r="AB339" s="281"/>
      <c r="AC339" s="282"/>
      <c r="AD339" s="281"/>
      <c r="AE339" s="281"/>
      <c r="AF339" s="281"/>
      <c r="AG339" s="280"/>
      <c r="AH339" s="282"/>
      <c r="AI339" s="280"/>
      <c r="AJ339" s="282"/>
      <c r="AK339" s="124"/>
      <c r="AL339" s="125"/>
      <c r="AM339" s="126"/>
      <c r="AN339" s="127"/>
      <c r="AO339" s="127"/>
      <c r="AP339" s="127"/>
      <c r="AQ339" s="115" t="str">
        <f t="shared" si="70"/>
        <v/>
      </c>
      <c r="AR339" s="115">
        <f t="shared" si="66"/>
        <v>114</v>
      </c>
      <c r="AS339" s="115" t="str">
        <f t="shared" si="65"/>
        <v/>
      </c>
      <c r="AT339" s="116" t="str">
        <f ca="1">IF(AS339="","",MIN(OFFSET(C339,0,0):OFFSET(C339,AS339-1,0)))</f>
        <v/>
      </c>
      <c r="AU339" s="116" t="str">
        <f ca="1">IF(AS339="","",MIN(OFFSET(D339,0,0):OFFSET(D339,AS339-1,0)))</f>
        <v/>
      </c>
      <c r="AV339" s="116" t="str">
        <f ca="1">IF(AS339="","",MAX(OFFSET(C339,0,0):OFFSET(C339,AS339-1,0)))</f>
        <v/>
      </c>
      <c r="AW339" s="116" t="str">
        <f ca="1">IF(AS339="","",MAX(OFFSET(D339,0,0):OFFSET(D339,AS339-1,0)))</f>
        <v/>
      </c>
      <c r="AX339" s="116">
        <f t="shared" ca="1" si="71"/>
        <v>0</v>
      </c>
      <c r="AY339" s="117">
        <f t="shared" ca="1" si="72"/>
        <v>0</v>
      </c>
      <c r="AZ339" s="233" t="str">
        <f>IFERROR(IF(#REF!="",R339*'Unit Rates'!$D$17/100,#REF!),"")</f>
        <v/>
      </c>
    </row>
    <row r="340" spans="1:52" ht="15.6" x14ac:dyDescent="0.3">
      <c r="A340" s="327"/>
      <c r="B340" s="329"/>
      <c r="C340" s="328">
        <v>186.5</v>
      </c>
      <c r="D340" s="330">
        <v>186.55</v>
      </c>
      <c r="E340" s="110">
        <f t="shared" si="67"/>
        <v>50.000000000011369</v>
      </c>
      <c r="F340" s="121"/>
      <c r="G340" s="121"/>
      <c r="H340" s="122">
        <f t="shared" si="68"/>
        <v>0</v>
      </c>
      <c r="I340" s="123" t="s">
        <v>59</v>
      </c>
      <c r="J340" s="111" t="s">
        <v>95</v>
      </c>
      <c r="K340" s="112" t="s">
        <v>103</v>
      </c>
      <c r="L340" s="113" t="str">
        <f>VLOOKUP('Damage Pickup'!$J340&amp;'Damage Pickup'!$K340,Code!$I$2:$M$51,4,0)</f>
        <v>Heavy Grade</v>
      </c>
      <c r="M340" s="331" t="s">
        <v>868</v>
      </c>
      <c r="N340" s="336">
        <v>445</v>
      </c>
      <c r="O340" s="286" t="s">
        <v>1002</v>
      </c>
      <c r="P340" s="109"/>
      <c r="Q340" s="114">
        <f>VLOOKUP(J340&amp;K340,Code!$I$2:$M$51,5,0)</f>
        <v>19.755208333333329</v>
      </c>
      <c r="R340" s="262">
        <f t="shared" si="69"/>
        <v>987.76041666689105</v>
      </c>
      <c r="S340" s="333">
        <f t="shared" si="63"/>
        <v>0</v>
      </c>
      <c r="T340" s="264">
        <f>IFERROR(R340*'Unit Rates'!$D$17/100,"")</f>
        <v>296.3281250000673</v>
      </c>
      <c r="U340" s="260">
        <f t="shared" si="64"/>
        <v>0</v>
      </c>
      <c r="V340" s="284"/>
      <c r="W340" s="280" t="s">
        <v>385</v>
      </c>
      <c r="X340" s="281" t="s">
        <v>371</v>
      </c>
      <c r="Y340" s="281"/>
      <c r="Z340" s="280"/>
      <c r="AA340" s="281"/>
      <c r="AB340" s="281"/>
      <c r="AC340" s="282"/>
      <c r="AD340" s="281"/>
      <c r="AE340" s="281"/>
      <c r="AF340" s="281"/>
      <c r="AG340" s="280"/>
      <c r="AH340" s="282"/>
      <c r="AI340" s="280"/>
      <c r="AJ340" s="282"/>
      <c r="AK340" s="124"/>
      <c r="AL340" s="125"/>
      <c r="AM340" s="126"/>
      <c r="AN340" s="127"/>
      <c r="AO340" s="127"/>
      <c r="AP340" s="127"/>
      <c r="AQ340" s="115" t="str">
        <f t="shared" si="70"/>
        <v/>
      </c>
      <c r="AR340" s="115">
        <f t="shared" si="66"/>
        <v>114</v>
      </c>
      <c r="AS340" s="115" t="str">
        <f t="shared" si="65"/>
        <v/>
      </c>
      <c r="AT340" s="116" t="str">
        <f ca="1">IF(AS340="","",MIN(OFFSET(C340,0,0):OFFSET(C340,AS340-1,0)))</f>
        <v/>
      </c>
      <c r="AU340" s="116" t="str">
        <f ca="1">IF(AS340="","",MIN(OFFSET(D340,0,0):OFFSET(D340,AS340-1,0)))</f>
        <v/>
      </c>
      <c r="AV340" s="116" t="str">
        <f ca="1">IF(AS340="","",MAX(OFFSET(C340,0,0):OFFSET(C340,AS340-1,0)))</f>
        <v/>
      </c>
      <c r="AW340" s="116" t="str">
        <f ca="1">IF(AS340="","",MAX(OFFSET(D340,0,0):OFFSET(D340,AS340-1,0)))</f>
        <v/>
      </c>
      <c r="AX340" s="116">
        <f t="shared" ca="1" si="71"/>
        <v>0</v>
      </c>
      <c r="AY340" s="117">
        <f t="shared" ca="1" si="72"/>
        <v>0</v>
      </c>
      <c r="AZ340" s="233" t="str">
        <f>IFERROR(IF(#REF!="",R340*'Unit Rates'!$D$17/100,#REF!),"")</f>
        <v/>
      </c>
    </row>
    <row r="341" spans="1:52" ht="15.6" x14ac:dyDescent="0.3">
      <c r="A341" s="327"/>
      <c r="B341" s="329"/>
      <c r="C341" s="328">
        <v>186.65</v>
      </c>
      <c r="D341" s="330">
        <v>186.75</v>
      </c>
      <c r="E341" s="110">
        <f t="shared" si="67"/>
        <v>99.999999999994316</v>
      </c>
      <c r="F341" s="121"/>
      <c r="G341" s="121"/>
      <c r="H341" s="122">
        <f t="shared" si="68"/>
        <v>0</v>
      </c>
      <c r="I341" s="123" t="s">
        <v>59</v>
      </c>
      <c r="J341" s="111" t="s">
        <v>95</v>
      </c>
      <c r="K341" s="112" t="s">
        <v>103</v>
      </c>
      <c r="L341" s="113" t="str">
        <f>VLOOKUP('Damage Pickup'!$J341&amp;'Damage Pickup'!$K341,Code!$I$2:$M$51,4,0)</f>
        <v>Heavy Grade</v>
      </c>
      <c r="M341" s="331" t="s">
        <v>869</v>
      </c>
      <c r="N341" s="332">
        <v>446</v>
      </c>
      <c r="O341" s="286" t="s">
        <v>1002</v>
      </c>
      <c r="P341" s="109"/>
      <c r="Q341" s="114">
        <f>VLOOKUP(J341&amp;K341,Code!$I$2:$M$51,5,0)</f>
        <v>19.755208333333329</v>
      </c>
      <c r="R341" s="262">
        <f t="shared" si="69"/>
        <v>1975.5208333332205</v>
      </c>
      <c r="S341" s="333">
        <f t="shared" si="63"/>
        <v>0</v>
      </c>
      <c r="T341" s="264">
        <f>IFERROR(R341*'Unit Rates'!$D$17/100,"")</f>
        <v>592.65624999996612</v>
      </c>
      <c r="U341" s="260">
        <f t="shared" si="64"/>
        <v>0</v>
      </c>
      <c r="V341" s="284"/>
      <c r="W341" s="280" t="s">
        <v>385</v>
      </c>
      <c r="X341" s="281" t="s">
        <v>371</v>
      </c>
      <c r="Y341" s="281"/>
      <c r="Z341" s="280"/>
      <c r="AA341" s="281"/>
      <c r="AB341" s="281"/>
      <c r="AC341" s="282"/>
      <c r="AD341" s="281"/>
      <c r="AE341" s="281"/>
      <c r="AF341" s="281"/>
      <c r="AG341" s="280"/>
      <c r="AH341" s="282"/>
      <c r="AI341" s="280"/>
      <c r="AJ341" s="282"/>
      <c r="AK341" s="124"/>
      <c r="AL341" s="125"/>
      <c r="AM341" s="126"/>
      <c r="AN341" s="127"/>
      <c r="AO341" s="127"/>
      <c r="AP341" s="127"/>
      <c r="AQ341" s="115" t="str">
        <f t="shared" si="70"/>
        <v/>
      </c>
      <c r="AR341" s="115">
        <f t="shared" si="66"/>
        <v>114</v>
      </c>
      <c r="AS341" s="115" t="str">
        <f t="shared" si="65"/>
        <v/>
      </c>
      <c r="AT341" s="116" t="str">
        <f ca="1">IF(AS341="","",MIN(OFFSET(C341,0,0):OFFSET(C341,AS341-1,0)))</f>
        <v/>
      </c>
      <c r="AU341" s="116" t="str">
        <f ca="1">IF(AS341="","",MIN(OFFSET(D341,0,0):OFFSET(D341,AS341-1,0)))</f>
        <v/>
      </c>
      <c r="AV341" s="116" t="str">
        <f ca="1">IF(AS341="","",MAX(OFFSET(C341,0,0):OFFSET(C341,AS341-1,0)))</f>
        <v/>
      </c>
      <c r="AW341" s="116" t="str">
        <f ca="1">IF(AS341="","",MAX(OFFSET(D341,0,0):OFFSET(D341,AS341-1,0)))</f>
        <v/>
      </c>
      <c r="AX341" s="116">
        <f t="shared" ca="1" si="71"/>
        <v>0</v>
      </c>
      <c r="AY341" s="117">
        <f t="shared" ca="1" si="72"/>
        <v>0</v>
      </c>
      <c r="AZ341" s="233" t="str">
        <f>IFERROR(IF(#REF!="",R341*'Unit Rates'!$D$17/100,#REF!),"")</f>
        <v/>
      </c>
    </row>
    <row r="342" spans="1:52" ht="15.6" x14ac:dyDescent="0.3">
      <c r="A342" s="327"/>
      <c r="B342" s="329"/>
      <c r="C342" s="328">
        <v>187.31</v>
      </c>
      <c r="D342" s="330">
        <v>187.41</v>
      </c>
      <c r="E342" s="110">
        <f t="shared" si="67"/>
        <v>99.999999999994316</v>
      </c>
      <c r="F342" s="121"/>
      <c r="G342" s="121"/>
      <c r="H342" s="122">
        <f t="shared" si="68"/>
        <v>0</v>
      </c>
      <c r="I342" s="123" t="s">
        <v>58</v>
      </c>
      <c r="J342" s="111" t="s">
        <v>93</v>
      </c>
      <c r="K342" s="112" t="s">
        <v>103</v>
      </c>
      <c r="L342" s="113" t="str">
        <f>VLOOKUP('Damage Pickup'!$J342&amp;'Damage Pickup'!$K342,Code!$I$2:$M$51,4,0)</f>
        <v>Drain Reshape</v>
      </c>
      <c r="M342" s="331" t="s">
        <v>870</v>
      </c>
      <c r="N342" s="332">
        <v>447</v>
      </c>
      <c r="O342" s="286" t="s">
        <v>867</v>
      </c>
      <c r="P342" s="109"/>
      <c r="Q342" s="114">
        <f>VLOOKUP(J342&amp;K342,Code!$I$2:$M$51,5,0)</f>
        <v>1.18875</v>
      </c>
      <c r="R342" s="262">
        <f t="shared" si="69"/>
        <v>118.87499999999324</v>
      </c>
      <c r="S342" s="333">
        <f t="shared" si="63"/>
        <v>0</v>
      </c>
      <c r="T342" s="264">
        <f>IFERROR(R342*'Unit Rates'!$D$17/100,"")</f>
        <v>35.662499999997969</v>
      </c>
      <c r="U342" s="260">
        <f t="shared" si="64"/>
        <v>0</v>
      </c>
      <c r="V342" s="284"/>
      <c r="W342" s="280" t="s">
        <v>385</v>
      </c>
      <c r="X342" s="281" t="s">
        <v>371</v>
      </c>
      <c r="Y342" s="281"/>
      <c r="Z342" s="280"/>
      <c r="AA342" s="281"/>
      <c r="AB342" s="281"/>
      <c r="AC342" s="282"/>
      <c r="AD342" s="281"/>
      <c r="AE342" s="281"/>
      <c r="AF342" s="281"/>
      <c r="AG342" s="280"/>
      <c r="AH342" s="282"/>
      <c r="AI342" s="280"/>
      <c r="AJ342" s="282"/>
      <c r="AK342" s="124"/>
      <c r="AL342" s="125"/>
      <c r="AM342" s="126"/>
      <c r="AN342" s="127"/>
      <c r="AO342" s="127"/>
      <c r="AP342" s="127"/>
      <c r="AQ342" s="115" t="str">
        <f t="shared" si="70"/>
        <v/>
      </c>
      <c r="AR342" s="115">
        <f t="shared" si="66"/>
        <v>114</v>
      </c>
      <c r="AS342" s="115" t="str">
        <f t="shared" si="65"/>
        <v/>
      </c>
      <c r="AT342" s="116" t="str">
        <f ca="1">IF(AS342="","",MIN(OFFSET(C342,0,0):OFFSET(C342,AS342-1,0)))</f>
        <v/>
      </c>
      <c r="AU342" s="116" t="str">
        <f ca="1">IF(AS342="","",MIN(OFFSET(D342,0,0):OFFSET(D342,AS342-1,0)))</f>
        <v/>
      </c>
      <c r="AV342" s="116" t="str">
        <f ca="1">IF(AS342="","",MAX(OFFSET(C342,0,0):OFFSET(C342,AS342-1,0)))</f>
        <v/>
      </c>
      <c r="AW342" s="116" t="str">
        <f ca="1">IF(AS342="","",MAX(OFFSET(D342,0,0):OFFSET(D342,AS342-1,0)))</f>
        <v/>
      </c>
      <c r="AX342" s="116">
        <f t="shared" ca="1" si="71"/>
        <v>0</v>
      </c>
      <c r="AY342" s="117">
        <f t="shared" ca="1" si="72"/>
        <v>0</v>
      </c>
      <c r="AZ342" s="233" t="str">
        <f>IFERROR(IF(#REF!="",R342*'Unit Rates'!$D$17/100,#REF!),"")</f>
        <v/>
      </c>
    </row>
    <row r="343" spans="1:52" ht="15.6" x14ac:dyDescent="0.3">
      <c r="A343" s="327"/>
      <c r="B343" s="329"/>
      <c r="C343" s="328">
        <v>187.41</v>
      </c>
      <c r="D343" s="330">
        <v>187.43</v>
      </c>
      <c r="E343" s="110">
        <f t="shared" si="67"/>
        <v>20.000000000010232</v>
      </c>
      <c r="F343" s="121"/>
      <c r="G343" s="121"/>
      <c r="H343" s="122">
        <f t="shared" si="68"/>
        <v>0</v>
      </c>
      <c r="I343" s="123" t="s">
        <v>57</v>
      </c>
      <c r="J343" s="111" t="s">
        <v>93</v>
      </c>
      <c r="K343" s="112" t="s">
        <v>103</v>
      </c>
      <c r="L343" s="113" t="str">
        <f>VLOOKUP('Damage Pickup'!$J343&amp;'Damage Pickup'!$K343,Code!$I$2:$M$51,4,0)</f>
        <v>Drain Reshape</v>
      </c>
      <c r="M343" s="331" t="s">
        <v>871</v>
      </c>
      <c r="N343" s="332">
        <v>448</v>
      </c>
      <c r="O343" s="286" t="s">
        <v>867</v>
      </c>
      <c r="P343" s="109"/>
      <c r="Q343" s="114">
        <f>VLOOKUP(J343&amp;K343,Code!$I$2:$M$51,5,0)</f>
        <v>1.18875</v>
      </c>
      <c r="R343" s="262">
        <f t="shared" si="69"/>
        <v>23.775000000012163</v>
      </c>
      <c r="S343" s="333">
        <f t="shared" si="63"/>
        <v>0</v>
      </c>
      <c r="T343" s="264">
        <f>IFERROR(R343*'Unit Rates'!$D$17/100,"")</f>
        <v>7.1325000000036489</v>
      </c>
      <c r="U343" s="260">
        <f t="shared" si="64"/>
        <v>0</v>
      </c>
      <c r="V343" s="284"/>
      <c r="W343" s="280" t="s">
        <v>385</v>
      </c>
      <c r="X343" s="281" t="s">
        <v>371</v>
      </c>
      <c r="Y343" s="281"/>
      <c r="Z343" s="280"/>
      <c r="AA343" s="281"/>
      <c r="AB343" s="281"/>
      <c r="AC343" s="282"/>
      <c r="AD343" s="281"/>
      <c r="AE343" s="281"/>
      <c r="AF343" s="281"/>
      <c r="AG343" s="280"/>
      <c r="AH343" s="282"/>
      <c r="AI343" s="280"/>
      <c r="AJ343" s="282"/>
      <c r="AK343" s="124"/>
      <c r="AL343" s="125"/>
      <c r="AM343" s="126"/>
      <c r="AN343" s="127"/>
      <c r="AO343" s="127"/>
      <c r="AP343" s="127"/>
      <c r="AQ343" s="115" t="str">
        <f t="shared" si="70"/>
        <v/>
      </c>
      <c r="AR343" s="115">
        <f t="shared" si="66"/>
        <v>114</v>
      </c>
      <c r="AS343" s="115" t="str">
        <f t="shared" si="65"/>
        <v/>
      </c>
      <c r="AT343" s="116" t="str">
        <f ca="1">IF(AS343="","",MIN(OFFSET(C343,0,0):OFFSET(C343,AS343-1,0)))</f>
        <v/>
      </c>
      <c r="AU343" s="116" t="str">
        <f ca="1">IF(AS343="","",MIN(OFFSET(D343,0,0):OFFSET(D343,AS343-1,0)))</f>
        <v/>
      </c>
      <c r="AV343" s="116" t="str">
        <f ca="1">IF(AS343="","",MAX(OFFSET(C343,0,0):OFFSET(C343,AS343-1,0)))</f>
        <v/>
      </c>
      <c r="AW343" s="116" t="str">
        <f ca="1">IF(AS343="","",MAX(OFFSET(D343,0,0):OFFSET(D343,AS343-1,0)))</f>
        <v/>
      </c>
      <c r="AX343" s="116">
        <f t="shared" ca="1" si="71"/>
        <v>0</v>
      </c>
      <c r="AY343" s="117">
        <f t="shared" ca="1" si="72"/>
        <v>0</v>
      </c>
      <c r="AZ343" s="233" t="str">
        <f>IFERROR(IF(#REF!="",R343*'Unit Rates'!$D$17/100,#REF!),"")</f>
        <v/>
      </c>
    </row>
    <row r="344" spans="1:52" ht="15.6" x14ac:dyDescent="0.3">
      <c r="A344" s="327"/>
      <c r="B344" s="329"/>
      <c r="C344" s="328">
        <v>187.62</v>
      </c>
      <c r="D344" s="330">
        <v>187.74</v>
      </c>
      <c r="E344" s="110">
        <f t="shared" si="67"/>
        <v>120.00000000000455</v>
      </c>
      <c r="F344" s="121"/>
      <c r="G344" s="121"/>
      <c r="H344" s="122">
        <f t="shared" si="68"/>
        <v>0</v>
      </c>
      <c r="I344" s="123" t="s">
        <v>57</v>
      </c>
      <c r="J344" s="111" t="s">
        <v>93</v>
      </c>
      <c r="K344" s="112" t="s">
        <v>103</v>
      </c>
      <c r="L344" s="113" t="str">
        <f>VLOOKUP('Damage Pickup'!$J344&amp;'Damage Pickup'!$K344,Code!$I$2:$M$51,4,0)</f>
        <v>Drain Reshape</v>
      </c>
      <c r="M344" s="331" t="s">
        <v>872</v>
      </c>
      <c r="N344" s="332">
        <v>449</v>
      </c>
      <c r="O344" s="286" t="s">
        <v>867</v>
      </c>
      <c r="P344" s="109"/>
      <c r="Q344" s="114">
        <f>VLOOKUP(J344&amp;K344,Code!$I$2:$M$51,5,0)</f>
        <v>1.18875</v>
      </c>
      <c r="R344" s="262">
        <f t="shared" si="69"/>
        <v>142.65000000000541</v>
      </c>
      <c r="S344" s="333">
        <f t="shared" si="63"/>
        <v>0</v>
      </c>
      <c r="T344" s="264">
        <f>IFERROR(R344*'Unit Rates'!$D$17/100,"")</f>
        <v>42.795000000001622</v>
      </c>
      <c r="U344" s="260">
        <f t="shared" si="64"/>
        <v>0</v>
      </c>
      <c r="V344" s="284"/>
      <c r="W344" s="280" t="s">
        <v>385</v>
      </c>
      <c r="X344" s="281" t="s">
        <v>371</v>
      </c>
      <c r="Y344" s="281"/>
      <c r="Z344" s="280"/>
      <c r="AA344" s="281"/>
      <c r="AB344" s="281"/>
      <c r="AC344" s="282"/>
      <c r="AD344" s="281"/>
      <c r="AE344" s="281"/>
      <c r="AF344" s="281"/>
      <c r="AG344" s="280"/>
      <c r="AH344" s="282"/>
      <c r="AI344" s="280"/>
      <c r="AJ344" s="282"/>
      <c r="AK344" s="124"/>
      <c r="AL344" s="125"/>
      <c r="AM344" s="126"/>
      <c r="AN344" s="127"/>
      <c r="AO344" s="127"/>
      <c r="AP344" s="127"/>
      <c r="AQ344" s="115" t="str">
        <f t="shared" si="70"/>
        <v/>
      </c>
      <c r="AR344" s="115">
        <f t="shared" si="66"/>
        <v>114</v>
      </c>
      <c r="AS344" s="115" t="str">
        <f t="shared" si="65"/>
        <v/>
      </c>
      <c r="AT344" s="116" t="str">
        <f ca="1">IF(AS344="","",MIN(OFFSET(C344,0,0):OFFSET(C344,AS344-1,0)))</f>
        <v/>
      </c>
      <c r="AU344" s="116" t="str">
        <f ca="1">IF(AS344="","",MIN(OFFSET(D344,0,0):OFFSET(D344,AS344-1,0)))</f>
        <v/>
      </c>
      <c r="AV344" s="116" t="str">
        <f ca="1">IF(AS344="","",MAX(OFFSET(C344,0,0):OFFSET(C344,AS344-1,0)))</f>
        <v/>
      </c>
      <c r="AW344" s="116" t="str">
        <f ca="1">IF(AS344="","",MAX(OFFSET(D344,0,0):OFFSET(D344,AS344-1,0)))</f>
        <v/>
      </c>
      <c r="AX344" s="116">
        <f t="shared" ca="1" si="71"/>
        <v>0</v>
      </c>
      <c r="AY344" s="117">
        <f t="shared" ca="1" si="72"/>
        <v>0</v>
      </c>
      <c r="AZ344" s="233" t="str">
        <f>IFERROR(IF(#REF!="",R344*'Unit Rates'!$D$17/100,#REF!),"")</f>
        <v/>
      </c>
    </row>
    <row r="345" spans="1:52" ht="15.6" x14ac:dyDescent="0.3">
      <c r="A345" s="327"/>
      <c r="B345" s="329"/>
      <c r="C345" s="328">
        <v>187.79</v>
      </c>
      <c r="D345" s="330">
        <v>188.86</v>
      </c>
      <c r="E345" s="110">
        <f t="shared" si="67"/>
        <v>1070.0000000000216</v>
      </c>
      <c r="F345" s="121"/>
      <c r="G345" s="121"/>
      <c r="H345" s="122">
        <f t="shared" si="68"/>
        <v>0</v>
      </c>
      <c r="I345" s="123" t="s">
        <v>459</v>
      </c>
      <c r="J345" s="111" t="s">
        <v>93</v>
      </c>
      <c r="K345" s="112" t="s">
        <v>103</v>
      </c>
      <c r="L345" s="113" t="str">
        <f>VLOOKUP('Damage Pickup'!$J345&amp;'Damage Pickup'!$K345,Code!$I$2:$M$51,4,0)</f>
        <v>Drain Reshape</v>
      </c>
      <c r="M345" s="331" t="s">
        <v>962</v>
      </c>
      <c r="N345" s="332" t="s">
        <v>1060</v>
      </c>
      <c r="O345" s="286" t="s">
        <v>867</v>
      </c>
      <c r="P345" s="109"/>
      <c r="Q345" s="114">
        <f>VLOOKUP(J345&amp;K345,Code!$I$2:$M$51,5,0)</f>
        <v>1.18875</v>
      </c>
      <c r="R345" s="262">
        <f t="shared" si="69"/>
        <v>1271.9625000000256</v>
      </c>
      <c r="S345" s="333">
        <f t="shared" si="63"/>
        <v>0</v>
      </c>
      <c r="T345" s="264">
        <f>IFERROR(R345*'Unit Rates'!$D$17/100,"")</f>
        <v>381.58875000000762</v>
      </c>
      <c r="U345" s="260">
        <f t="shared" si="64"/>
        <v>0</v>
      </c>
      <c r="V345" s="284"/>
      <c r="W345" s="280" t="s">
        <v>385</v>
      </c>
      <c r="X345" s="281" t="s">
        <v>371</v>
      </c>
      <c r="Y345" s="281"/>
      <c r="Z345" s="280"/>
      <c r="AA345" s="281"/>
      <c r="AB345" s="281"/>
      <c r="AC345" s="282"/>
      <c r="AD345" s="281"/>
      <c r="AE345" s="281"/>
      <c r="AF345" s="281"/>
      <c r="AG345" s="280"/>
      <c r="AH345" s="282"/>
      <c r="AI345" s="280"/>
      <c r="AJ345" s="282"/>
      <c r="AK345" s="124"/>
      <c r="AL345" s="125"/>
      <c r="AM345" s="126"/>
      <c r="AN345" s="127"/>
      <c r="AO345" s="127"/>
      <c r="AP345" s="127"/>
      <c r="AQ345" s="115" t="str">
        <f t="shared" si="70"/>
        <v/>
      </c>
      <c r="AR345" s="115">
        <f t="shared" si="66"/>
        <v>114</v>
      </c>
      <c r="AS345" s="115" t="str">
        <f t="shared" si="65"/>
        <v/>
      </c>
      <c r="AT345" s="116" t="str">
        <f ca="1">IF(AS345="","",MIN(OFFSET(C345,0,0):OFFSET(C345,AS345-1,0)))</f>
        <v/>
      </c>
      <c r="AU345" s="116" t="str">
        <f ca="1">IF(AS345="","",MIN(OFFSET(D345,0,0):OFFSET(D345,AS345-1,0)))</f>
        <v/>
      </c>
      <c r="AV345" s="116" t="str">
        <f ca="1">IF(AS345="","",MAX(OFFSET(C345,0,0):OFFSET(C345,AS345-1,0)))</f>
        <v/>
      </c>
      <c r="AW345" s="116" t="str">
        <f ca="1">IF(AS345="","",MAX(OFFSET(D345,0,0):OFFSET(D345,AS345-1,0)))</f>
        <v/>
      </c>
      <c r="AX345" s="116">
        <f t="shared" ca="1" si="71"/>
        <v>0</v>
      </c>
      <c r="AY345" s="117">
        <f t="shared" ca="1" si="72"/>
        <v>0</v>
      </c>
      <c r="AZ345" s="233" t="str">
        <f>IFERROR(IF(#REF!="",R345*'Unit Rates'!$D$17/100,#REF!),"")</f>
        <v/>
      </c>
    </row>
    <row r="346" spans="1:52" ht="15.6" x14ac:dyDescent="0.3">
      <c r="A346" s="327"/>
      <c r="B346" s="329"/>
      <c r="C346" s="328">
        <v>189.56</v>
      </c>
      <c r="D346" s="330">
        <v>189.6</v>
      </c>
      <c r="E346" s="110">
        <f t="shared" si="67"/>
        <v>39.999999999992042</v>
      </c>
      <c r="F346" s="121"/>
      <c r="G346" s="121"/>
      <c r="H346" s="122">
        <f t="shared" si="68"/>
        <v>0</v>
      </c>
      <c r="I346" s="123" t="s">
        <v>58</v>
      </c>
      <c r="J346" s="111" t="s">
        <v>93</v>
      </c>
      <c r="K346" s="112" t="s">
        <v>103</v>
      </c>
      <c r="L346" s="113" t="str">
        <f>VLOOKUP('Damage Pickup'!$J346&amp;'Damage Pickup'!$K346,Code!$I$2:$M$51,4,0)</f>
        <v>Drain Reshape</v>
      </c>
      <c r="M346" s="331" t="s">
        <v>873</v>
      </c>
      <c r="N346" s="332">
        <v>456</v>
      </c>
      <c r="O346" s="286" t="s">
        <v>874</v>
      </c>
      <c r="P346" s="109"/>
      <c r="Q346" s="114">
        <f>VLOOKUP(J346&amp;K346,Code!$I$2:$M$51,5,0)</f>
        <v>1.18875</v>
      </c>
      <c r="R346" s="262">
        <f t="shared" si="69"/>
        <v>47.54999999999054</v>
      </c>
      <c r="S346" s="333">
        <f t="shared" si="63"/>
        <v>0</v>
      </c>
      <c r="T346" s="264">
        <f>IFERROR(R346*'Unit Rates'!$D$17/100,"")</f>
        <v>14.264999999997162</v>
      </c>
      <c r="U346" s="260">
        <f t="shared" si="64"/>
        <v>0</v>
      </c>
      <c r="V346" s="284"/>
      <c r="W346" s="280" t="s">
        <v>385</v>
      </c>
      <c r="X346" s="281" t="s">
        <v>371</v>
      </c>
      <c r="Y346" s="281"/>
      <c r="Z346" s="280"/>
      <c r="AA346" s="281"/>
      <c r="AB346" s="281"/>
      <c r="AC346" s="282"/>
      <c r="AD346" s="281"/>
      <c r="AE346" s="281"/>
      <c r="AF346" s="281"/>
      <c r="AG346" s="280"/>
      <c r="AH346" s="282"/>
      <c r="AI346" s="280"/>
      <c r="AJ346" s="282"/>
      <c r="AK346" s="124"/>
      <c r="AL346" s="125"/>
      <c r="AM346" s="126"/>
      <c r="AN346" s="127"/>
      <c r="AO346" s="127"/>
      <c r="AP346" s="127"/>
      <c r="AQ346" s="115" t="str">
        <f t="shared" si="70"/>
        <v/>
      </c>
      <c r="AR346" s="115">
        <f t="shared" si="66"/>
        <v>114</v>
      </c>
      <c r="AS346" s="115" t="str">
        <f t="shared" si="65"/>
        <v/>
      </c>
      <c r="AT346" s="116" t="str">
        <f ca="1">IF(AS346="","",MIN(OFFSET(C346,0,0):OFFSET(C346,AS346-1,0)))</f>
        <v/>
      </c>
      <c r="AU346" s="116" t="str">
        <f ca="1">IF(AS346="","",MIN(OFFSET(D346,0,0):OFFSET(D346,AS346-1,0)))</f>
        <v/>
      </c>
      <c r="AV346" s="116" t="str">
        <f ca="1">IF(AS346="","",MAX(OFFSET(C346,0,0):OFFSET(C346,AS346-1,0)))</f>
        <v/>
      </c>
      <c r="AW346" s="116" t="str">
        <f ca="1">IF(AS346="","",MAX(OFFSET(D346,0,0):OFFSET(D346,AS346-1,0)))</f>
        <v/>
      </c>
      <c r="AX346" s="116">
        <f t="shared" ca="1" si="71"/>
        <v>0</v>
      </c>
      <c r="AY346" s="117">
        <f t="shared" ca="1" si="72"/>
        <v>0</v>
      </c>
      <c r="AZ346" s="233" t="str">
        <f>IFERROR(IF(#REF!="",R346*'Unit Rates'!$D$17/100,#REF!),"")</f>
        <v/>
      </c>
    </row>
    <row r="347" spans="1:52" ht="15.6" x14ac:dyDescent="0.3">
      <c r="A347" s="327"/>
      <c r="B347" s="329"/>
      <c r="C347" s="328"/>
      <c r="D347" s="330"/>
      <c r="E347" s="110">
        <f t="shared" si="67"/>
        <v>1</v>
      </c>
      <c r="F347" s="121"/>
      <c r="G347" s="121"/>
      <c r="H347" s="122">
        <f t="shared" si="68"/>
        <v>0</v>
      </c>
      <c r="I347" s="123"/>
      <c r="J347" s="111"/>
      <c r="K347" s="112"/>
      <c r="L347" s="113" t="e">
        <f>VLOOKUP('Damage Pickup'!$J347&amp;'Damage Pickup'!$K347,Code!$I$2:$M$51,4,0)</f>
        <v>#N/A</v>
      </c>
      <c r="M347" s="331"/>
      <c r="N347" s="332"/>
      <c r="O347" s="286"/>
      <c r="P347" s="109"/>
      <c r="Q347" s="114" t="e">
        <f>VLOOKUP(J347&amp;K347,Code!$I$2:$M$51,5,0)</f>
        <v>#N/A</v>
      </c>
      <c r="R347" s="262" t="e">
        <f t="shared" si="69"/>
        <v>#N/A</v>
      </c>
      <c r="S347" s="333">
        <f t="shared" si="63"/>
        <v>0</v>
      </c>
      <c r="T347" s="264" t="str">
        <f>IFERROR(R347*'Unit Rates'!$D$17/100,"")</f>
        <v/>
      </c>
      <c r="U347" s="260">
        <f t="shared" si="64"/>
        <v>0</v>
      </c>
      <c r="V347" s="284"/>
      <c r="W347" s="280" t="s">
        <v>385</v>
      </c>
      <c r="X347" s="281" t="s">
        <v>371</v>
      </c>
      <c r="Y347" s="281"/>
      <c r="Z347" s="280"/>
      <c r="AA347" s="281"/>
      <c r="AB347" s="281"/>
      <c r="AC347" s="282"/>
      <c r="AD347" s="281"/>
      <c r="AE347" s="281"/>
      <c r="AF347" s="281"/>
      <c r="AG347" s="280"/>
      <c r="AH347" s="282"/>
      <c r="AI347" s="280"/>
      <c r="AJ347" s="282"/>
      <c r="AK347" s="124"/>
      <c r="AL347" s="125"/>
      <c r="AM347" s="126"/>
      <c r="AN347" s="127"/>
      <c r="AO347" s="127"/>
      <c r="AP347" s="127"/>
      <c r="AQ347" s="115" t="str">
        <f t="shared" si="70"/>
        <v/>
      </c>
      <c r="AR347" s="115">
        <f>IF(C347="",0,IF(AQ347="",#REF!,AQ347))</f>
        <v>0</v>
      </c>
      <c r="AS347" s="115" t="str">
        <f t="shared" si="65"/>
        <v/>
      </c>
      <c r="AT347" s="116" t="str">
        <f ca="1">IF(AS347="","",MIN(OFFSET(C347,0,0):OFFSET(C347,AS347-1,0)))</f>
        <v/>
      </c>
      <c r="AU347" s="116" t="str">
        <f ca="1">IF(AS347="","",MIN(OFFSET(D347,0,0):OFFSET(D347,AS347-1,0)))</f>
        <v/>
      </c>
      <c r="AV347" s="116" t="str">
        <f ca="1">IF(AS347="","",MAX(OFFSET(C347,0,0):OFFSET(C347,AS347-1,0)))</f>
        <v/>
      </c>
      <c r="AW347" s="116" t="str">
        <f ca="1">IF(AS347="","",MAX(OFFSET(D347,0,0):OFFSET(D347,AS347-1,0)))</f>
        <v/>
      </c>
      <c r="AX347" s="116">
        <f t="shared" ca="1" si="71"/>
        <v>0</v>
      </c>
      <c r="AY347" s="117">
        <f t="shared" ca="1" si="72"/>
        <v>0</v>
      </c>
      <c r="AZ347" s="233" t="str">
        <f>IFERROR(IF(#REF!="",R347*'Unit Rates'!$D$17/100,#REF!),"")</f>
        <v/>
      </c>
    </row>
    <row r="348" spans="1:52" ht="15.6" x14ac:dyDescent="0.3">
      <c r="A348" s="327"/>
      <c r="B348" s="329"/>
      <c r="C348" s="328"/>
      <c r="D348" s="330"/>
      <c r="E348" s="110">
        <f t="shared" si="67"/>
        <v>1</v>
      </c>
      <c r="F348" s="121"/>
      <c r="G348" s="121"/>
      <c r="H348" s="122">
        <f t="shared" si="68"/>
        <v>0</v>
      </c>
      <c r="I348" s="123"/>
      <c r="J348" s="111"/>
      <c r="K348" s="112"/>
      <c r="L348" s="113" t="e">
        <f>VLOOKUP('Damage Pickup'!$J348&amp;'Damage Pickup'!$K348,Code!$I$2:$M$51,4,0)</f>
        <v>#N/A</v>
      </c>
      <c r="M348" s="331"/>
      <c r="N348" s="332"/>
      <c r="O348" s="286"/>
      <c r="P348" s="109"/>
      <c r="Q348" s="114" t="e">
        <f>VLOOKUP(J348&amp;K348,Code!$I$2:$M$51,5,0)</f>
        <v>#N/A</v>
      </c>
      <c r="R348" s="262" t="e">
        <f t="shared" si="69"/>
        <v>#N/A</v>
      </c>
      <c r="S348" s="333">
        <f t="shared" si="63"/>
        <v>0</v>
      </c>
      <c r="T348" s="264" t="str">
        <f>IFERROR(R348*'Unit Rates'!$D$17/100,"")</f>
        <v/>
      </c>
      <c r="U348" s="260">
        <f t="shared" si="64"/>
        <v>0</v>
      </c>
      <c r="V348" s="284"/>
      <c r="W348" s="280" t="s">
        <v>385</v>
      </c>
      <c r="X348" s="281" t="s">
        <v>371</v>
      </c>
      <c r="Y348" s="281"/>
      <c r="Z348" s="280"/>
      <c r="AA348" s="281"/>
      <c r="AB348" s="281"/>
      <c r="AC348" s="282"/>
      <c r="AD348" s="281"/>
      <c r="AE348" s="281"/>
      <c r="AF348" s="281"/>
      <c r="AG348" s="280"/>
      <c r="AH348" s="282"/>
      <c r="AI348" s="280"/>
      <c r="AJ348" s="282"/>
      <c r="AK348" s="124"/>
      <c r="AL348" s="125"/>
      <c r="AM348" s="126"/>
      <c r="AN348" s="127"/>
      <c r="AO348" s="127"/>
      <c r="AP348" s="127"/>
      <c r="AQ348" s="115" t="str">
        <f t="shared" si="70"/>
        <v/>
      </c>
      <c r="AR348" s="115">
        <f>IF(C348="",0,IF(AQ348="",AR347,AQ348))</f>
        <v>0</v>
      </c>
      <c r="AS348" s="115" t="str">
        <f t="shared" si="65"/>
        <v/>
      </c>
      <c r="AT348" s="116" t="str">
        <f ca="1">IF(AS348="","",MIN(OFFSET(C348,0,0):OFFSET(C348,AS348-1,0)))</f>
        <v/>
      </c>
      <c r="AU348" s="116" t="str">
        <f ca="1">IF(AS348="","",MIN(OFFSET(D348,0,0):OFFSET(D348,AS348-1,0)))</f>
        <v/>
      </c>
      <c r="AV348" s="116" t="str">
        <f ca="1">IF(AS348="","",MAX(OFFSET(C348,0,0):OFFSET(C348,AS348-1,0)))</f>
        <v/>
      </c>
      <c r="AW348" s="116" t="str">
        <f ca="1">IF(AS348="","",MAX(OFFSET(D348,0,0):OFFSET(D348,AS348-1,0)))</f>
        <v/>
      </c>
      <c r="AX348" s="116">
        <f t="shared" ca="1" si="71"/>
        <v>0</v>
      </c>
      <c r="AY348" s="117">
        <f t="shared" ca="1" si="72"/>
        <v>0</v>
      </c>
      <c r="AZ348" s="233" t="str">
        <f>IFERROR(IF(#REF!="",R348*'Unit Rates'!$D$17/100,#REF!),"")</f>
        <v/>
      </c>
    </row>
    <row r="349" spans="1:52" ht="15.6" x14ac:dyDescent="0.3">
      <c r="A349" s="327"/>
      <c r="B349" s="329"/>
      <c r="C349" s="328"/>
      <c r="D349" s="330"/>
      <c r="E349" s="110">
        <f t="shared" si="67"/>
        <v>1</v>
      </c>
      <c r="F349" s="121"/>
      <c r="G349" s="121"/>
      <c r="H349" s="122">
        <f t="shared" si="68"/>
        <v>0</v>
      </c>
      <c r="I349" s="123"/>
      <c r="J349" s="111"/>
      <c r="K349" s="112"/>
      <c r="L349" s="113" t="e">
        <f>VLOOKUP('Damage Pickup'!$J349&amp;'Damage Pickup'!$K349,Code!$I$2:$M$51,4,0)</f>
        <v>#N/A</v>
      </c>
      <c r="M349" s="331"/>
      <c r="N349" s="332"/>
      <c r="O349" s="286"/>
      <c r="P349" s="109"/>
      <c r="Q349" s="114" t="e">
        <f>VLOOKUP(J349&amp;K349,Code!$I$2:$M$51,5,0)</f>
        <v>#N/A</v>
      </c>
      <c r="R349" s="262" t="e">
        <f t="shared" si="69"/>
        <v>#N/A</v>
      </c>
      <c r="S349" s="333">
        <f t="shared" si="63"/>
        <v>0</v>
      </c>
      <c r="T349" s="264" t="str">
        <f>IFERROR(R349*'Unit Rates'!$D$17/100,"")</f>
        <v/>
      </c>
      <c r="U349" s="260">
        <f t="shared" si="64"/>
        <v>0</v>
      </c>
      <c r="V349" s="284"/>
      <c r="W349" s="280" t="s">
        <v>385</v>
      </c>
      <c r="X349" s="281" t="s">
        <v>371</v>
      </c>
      <c r="Y349" s="281"/>
      <c r="Z349" s="280"/>
      <c r="AA349" s="281"/>
      <c r="AB349" s="281"/>
      <c r="AC349" s="282"/>
      <c r="AD349" s="281"/>
      <c r="AE349" s="281"/>
      <c r="AF349" s="281"/>
      <c r="AG349" s="280"/>
      <c r="AH349" s="282"/>
      <c r="AI349" s="280"/>
      <c r="AJ349" s="282"/>
      <c r="AK349" s="124"/>
      <c r="AL349" s="125"/>
      <c r="AM349" s="126"/>
      <c r="AN349" s="127"/>
      <c r="AO349" s="127"/>
      <c r="AP349" s="127"/>
      <c r="AQ349" s="115" t="str">
        <f t="shared" si="70"/>
        <v/>
      </c>
      <c r="AR349" s="115">
        <f t="shared" ref="AR349:AR396" si="73">IF(C349="",0,IF(AQ349="",AR348,AQ349))</f>
        <v>0</v>
      </c>
      <c r="AS349" s="115" t="str">
        <f t="shared" si="65"/>
        <v/>
      </c>
      <c r="AT349" s="116" t="str">
        <f ca="1">IF(AS349="","",MIN(OFFSET(C349,0,0):OFFSET(C349,AS349-1,0)))</f>
        <v/>
      </c>
      <c r="AU349" s="116" t="str">
        <f ca="1">IF(AS349="","",MIN(OFFSET(D349,0,0):OFFSET(D349,AS349-1,0)))</f>
        <v/>
      </c>
      <c r="AV349" s="116" t="str">
        <f ca="1">IF(AS349="","",MAX(OFFSET(C349,0,0):OFFSET(C349,AS349-1,0)))</f>
        <v/>
      </c>
      <c r="AW349" s="116" t="str">
        <f ca="1">IF(AS349="","",MAX(OFFSET(D349,0,0):OFFSET(D349,AS349-1,0)))</f>
        <v/>
      </c>
      <c r="AX349" s="116">
        <f t="shared" ca="1" si="71"/>
        <v>0</v>
      </c>
      <c r="AY349" s="117">
        <f t="shared" ca="1" si="72"/>
        <v>0</v>
      </c>
      <c r="AZ349" s="233" t="str">
        <f>IFERROR(IF(#REF!="",R349*'Unit Rates'!$D$17/100,#REF!),"")</f>
        <v/>
      </c>
    </row>
    <row r="350" spans="1:52" ht="15.6" x14ac:dyDescent="0.3">
      <c r="A350" s="327"/>
      <c r="B350" s="329"/>
      <c r="C350" s="328"/>
      <c r="D350" s="330"/>
      <c r="E350" s="110">
        <f t="shared" si="67"/>
        <v>1</v>
      </c>
      <c r="F350" s="121"/>
      <c r="G350" s="121"/>
      <c r="H350" s="122">
        <f t="shared" si="68"/>
        <v>0</v>
      </c>
      <c r="I350" s="123"/>
      <c r="J350" s="111"/>
      <c r="K350" s="112"/>
      <c r="L350" s="113" t="e">
        <f>VLOOKUP('Damage Pickup'!$J350&amp;'Damage Pickup'!$K350,Code!$I$2:$M$51,4,0)</f>
        <v>#N/A</v>
      </c>
      <c r="M350" s="331"/>
      <c r="N350" s="332"/>
      <c r="O350" s="286"/>
      <c r="P350" s="109"/>
      <c r="Q350" s="114" t="e">
        <f>VLOOKUP(J350&amp;K350,Code!$I$2:$M$51,5,0)</f>
        <v>#N/A</v>
      </c>
      <c r="R350" s="262" t="e">
        <f t="shared" si="69"/>
        <v>#N/A</v>
      </c>
      <c r="S350" s="333">
        <f t="shared" si="63"/>
        <v>0</v>
      </c>
      <c r="T350" s="264" t="str">
        <f>IFERROR(R350*'Unit Rates'!$D$17/100,"")</f>
        <v/>
      </c>
      <c r="U350" s="260">
        <f t="shared" si="64"/>
        <v>0</v>
      </c>
      <c r="V350" s="284"/>
      <c r="W350" s="280" t="s">
        <v>385</v>
      </c>
      <c r="X350" s="281" t="s">
        <v>371</v>
      </c>
      <c r="Y350" s="281"/>
      <c r="Z350" s="280"/>
      <c r="AA350" s="281"/>
      <c r="AB350" s="281"/>
      <c r="AC350" s="282"/>
      <c r="AD350" s="281"/>
      <c r="AE350" s="281"/>
      <c r="AF350" s="281"/>
      <c r="AG350" s="280"/>
      <c r="AH350" s="282"/>
      <c r="AI350" s="280"/>
      <c r="AJ350" s="282"/>
      <c r="AK350" s="124"/>
      <c r="AL350" s="125"/>
      <c r="AM350" s="126"/>
      <c r="AN350" s="127"/>
      <c r="AO350" s="127"/>
      <c r="AP350" s="127"/>
      <c r="AQ350" s="115" t="str">
        <f t="shared" si="70"/>
        <v/>
      </c>
      <c r="AR350" s="115">
        <f t="shared" si="73"/>
        <v>0</v>
      </c>
      <c r="AS350" s="115" t="str">
        <f t="shared" si="65"/>
        <v/>
      </c>
      <c r="AT350" s="116" t="str">
        <f ca="1">IF(AS350="","",MIN(OFFSET(C350,0,0):OFFSET(C350,AS350-1,0)))</f>
        <v/>
      </c>
      <c r="AU350" s="116" t="str">
        <f ca="1">IF(AS350="","",MIN(OFFSET(D350,0,0):OFFSET(D350,AS350-1,0)))</f>
        <v/>
      </c>
      <c r="AV350" s="116" t="str">
        <f ca="1">IF(AS350="","",MAX(OFFSET(C350,0,0):OFFSET(C350,AS350-1,0)))</f>
        <v/>
      </c>
      <c r="AW350" s="116" t="str">
        <f ca="1">IF(AS350="","",MAX(OFFSET(D350,0,0):OFFSET(D350,AS350-1,0)))</f>
        <v/>
      </c>
      <c r="AX350" s="116">
        <f t="shared" ca="1" si="71"/>
        <v>0</v>
      </c>
      <c r="AY350" s="117">
        <f t="shared" ca="1" si="72"/>
        <v>0</v>
      </c>
      <c r="AZ350" s="233" t="str">
        <f>IFERROR(IF(#REF!="",R350*'Unit Rates'!$D$17/100,#REF!),"")</f>
        <v/>
      </c>
    </row>
    <row r="351" spans="1:52" ht="15.6" x14ac:dyDescent="0.3">
      <c r="A351" s="327"/>
      <c r="B351" s="329"/>
      <c r="C351" s="328"/>
      <c r="D351" s="330"/>
      <c r="E351" s="110">
        <f t="shared" si="67"/>
        <v>1</v>
      </c>
      <c r="F351" s="121"/>
      <c r="G351" s="121"/>
      <c r="H351" s="122">
        <f t="shared" si="68"/>
        <v>0</v>
      </c>
      <c r="I351" s="123"/>
      <c r="J351" s="111"/>
      <c r="K351" s="112"/>
      <c r="L351" s="113" t="e">
        <f>VLOOKUP('Damage Pickup'!$J351&amp;'Damage Pickup'!$K351,Code!$I$2:$M$51,4,0)</f>
        <v>#N/A</v>
      </c>
      <c r="M351" s="331"/>
      <c r="N351" s="332"/>
      <c r="O351" s="286"/>
      <c r="P351" s="109"/>
      <c r="Q351" s="114" t="e">
        <f>VLOOKUP(J351&amp;K351,Code!$I$2:$M$51,5,0)</f>
        <v>#N/A</v>
      </c>
      <c r="R351" s="262" t="e">
        <f t="shared" si="69"/>
        <v>#N/A</v>
      </c>
      <c r="S351" s="333">
        <f t="shared" si="63"/>
        <v>0</v>
      </c>
      <c r="T351" s="264" t="str">
        <f>IFERROR(R351*'Unit Rates'!$D$17/100,"")</f>
        <v/>
      </c>
      <c r="U351" s="260">
        <f t="shared" si="64"/>
        <v>0</v>
      </c>
      <c r="V351" s="284"/>
      <c r="W351" s="280" t="s">
        <v>385</v>
      </c>
      <c r="X351" s="281" t="s">
        <v>371</v>
      </c>
      <c r="Y351" s="281"/>
      <c r="Z351" s="280"/>
      <c r="AA351" s="281"/>
      <c r="AB351" s="281"/>
      <c r="AC351" s="282"/>
      <c r="AD351" s="281"/>
      <c r="AE351" s="281"/>
      <c r="AF351" s="281"/>
      <c r="AG351" s="280"/>
      <c r="AH351" s="282"/>
      <c r="AI351" s="280"/>
      <c r="AJ351" s="282"/>
      <c r="AK351" s="124"/>
      <c r="AL351" s="125"/>
      <c r="AM351" s="126"/>
      <c r="AN351" s="127"/>
      <c r="AO351" s="127"/>
      <c r="AP351" s="127"/>
      <c r="AQ351" s="115" t="str">
        <f t="shared" si="70"/>
        <v/>
      </c>
      <c r="AR351" s="115">
        <f t="shared" si="73"/>
        <v>0</v>
      </c>
      <c r="AS351" s="115" t="str">
        <f t="shared" si="65"/>
        <v/>
      </c>
      <c r="AT351" s="116" t="str">
        <f ca="1">IF(AS351="","",MIN(OFFSET(C351,0,0):OFFSET(C351,AS351-1,0)))</f>
        <v/>
      </c>
      <c r="AU351" s="116" t="str">
        <f ca="1">IF(AS351="","",MIN(OFFSET(D351,0,0):OFFSET(D351,AS351-1,0)))</f>
        <v/>
      </c>
      <c r="AV351" s="116" t="str">
        <f ca="1">IF(AS351="","",MAX(OFFSET(C351,0,0):OFFSET(C351,AS351-1,0)))</f>
        <v/>
      </c>
      <c r="AW351" s="116" t="str">
        <f ca="1">IF(AS351="","",MAX(OFFSET(D351,0,0):OFFSET(D351,AS351-1,0)))</f>
        <v/>
      </c>
      <c r="AX351" s="116">
        <f t="shared" ca="1" si="71"/>
        <v>0</v>
      </c>
      <c r="AY351" s="117">
        <f t="shared" ca="1" si="72"/>
        <v>0</v>
      </c>
      <c r="AZ351" s="233" t="str">
        <f>IFERROR(IF(#REF!="",R351*'Unit Rates'!$D$17/100,#REF!),"")</f>
        <v/>
      </c>
    </row>
    <row r="352" spans="1:52" ht="15.6" x14ac:dyDescent="0.3">
      <c r="A352" s="327"/>
      <c r="B352" s="329"/>
      <c r="C352" s="328"/>
      <c r="D352" s="330"/>
      <c r="E352" s="110">
        <f t="shared" si="67"/>
        <v>1</v>
      </c>
      <c r="F352" s="121"/>
      <c r="G352" s="121"/>
      <c r="H352" s="122">
        <f t="shared" si="68"/>
        <v>0</v>
      </c>
      <c r="I352" s="123"/>
      <c r="J352" s="111"/>
      <c r="K352" s="112"/>
      <c r="L352" s="113" t="e">
        <f>VLOOKUP('Damage Pickup'!$J352&amp;'Damage Pickup'!$K352,Code!$I$2:$M$51,4,0)</f>
        <v>#N/A</v>
      </c>
      <c r="M352" s="331"/>
      <c r="N352" s="332"/>
      <c r="O352" s="286"/>
      <c r="P352" s="109"/>
      <c r="Q352" s="114" t="e">
        <f>VLOOKUP(J352&amp;K352,Code!$I$2:$M$51,5,0)</f>
        <v>#N/A</v>
      </c>
      <c r="R352" s="262" t="e">
        <f t="shared" si="69"/>
        <v>#N/A</v>
      </c>
      <c r="S352" s="333">
        <f t="shared" si="63"/>
        <v>0</v>
      </c>
      <c r="T352" s="264" t="str">
        <f>IFERROR(R352*'Unit Rates'!$D$17/100,"")</f>
        <v/>
      </c>
      <c r="U352" s="260">
        <f t="shared" si="64"/>
        <v>0</v>
      </c>
      <c r="V352" s="284"/>
      <c r="W352" s="280" t="s">
        <v>385</v>
      </c>
      <c r="X352" s="281" t="s">
        <v>371</v>
      </c>
      <c r="Y352" s="281"/>
      <c r="Z352" s="280"/>
      <c r="AA352" s="281"/>
      <c r="AB352" s="281"/>
      <c r="AC352" s="282"/>
      <c r="AD352" s="281"/>
      <c r="AE352" s="281"/>
      <c r="AF352" s="281"/>
      <c r="AG352" s="280"/>
      <c r="AH352" s="282"/>
      <c r="AI352" s="280"/>
      <c r="AJ352" s="282"/>
      <c r="AK352" s="124"/>
      <c r="AL352" s="125"/>
      <c r="AM352" s="126"/>
      <c r="AN352" s="127"/>
      <c r="AO352" s="127"/>
      <c r="AP352" s="127"/>
      <c r="AQ352" s="115" t="str">
        <f t="shared" si="70"/>
        <v/>
      </c>
      <c r="AR352" s="115">
        <f t="shared" si="73"/>
        <v>0</v>
      </c>
      <c r="AS352" s="115" t="str">
        <f t="shared" si="65"/>
        <v/>
      </c>
      <c r="AT352" s="116" t="str">
        <f ca="1">IF(AS352="","",MIN(OFFSET(C352,0,0):OFFSET(C352,AS352-1,0)))</f>
        <v/>
      </c>
      <c r="AU352" s="116" t="str">
        <f ca="1">IF(AS352="","",MIN(OFFSET(D352,0,0):OFFSET(D352,AS352-1,0)))</f>
        <v/>
      </c>
      <c r="AV352" s="116" t="str">
        <f ca="1">IF(AS352="","",MAX(OFFSET(C352,0,0):OFFSET(C352,AS352-1,0)))</f>
        <v/>
      </c>
      <c r="AW352" s="116" t="str">
        <f ca="1">IF(AS352="","",MAX(OFFSET(D352,0,0):OFFSET(D352,AS352-1,0)))</f>
        <v/>
      </c>
      <c r="AX352" s="116">
        <f t="shared" ca="1" si="71"/>
        <v>0</v>
      </c>
      <c r="AY352" s="117">
        <f t="shared" ca="1" si="72"/>
        <v>0</v>
      </c>
      <c r="AZ352" s="233" t="str">
        <f>IFERROR(IF(#REF!="",R352*'Unit Rates'!$D$17/100,#REF!),"")</f>
        <v/>
      </c>
    </row>
    <row r="353" spans="1:52" ht="15.6" x14ac:dyDescent="0.3">
      <c r="A353" s="327"/>
      <c r="B353" s="329"/>
      <c r="C353" s="328"/>
      <c r="D353" s="330"/>
      <c r="E353" s="110">
        <f t="shared" si="67"/>
        <v>1</v>
      </c>
      <c r="F353" s="121"/>
      <c r="G353" s="121"/>
      <c r="H353" s="122">
        <f t="shared" si="68"/>
        <v>0</v>
      </c>
      <c r="I353" s="123"/>
      <c r="J353" s="111"/>
      <c r="K353" s="112"/>
      <c r="L353" s="113" t="e">
        <f>VLOOKUP('Damage Pickup'!$J353&amp;'Damage Pickup'!$K353,Code!$I$2:$M$51,4,0)</f>
        <v>#N/A</v>
      </c>
      <c r="M353" s="331"/>
      <c r="N353" s="332"/>
      <c r="O353" s="286"/>
      <c r="P353" s="109"/>
      <c r="Q353" s="114" t="e">
        <f>VLOOKUP(J353&amp;K353,Code!$I$2:$M$51,5,0)</f>
        <v>#N/A</v>
      </c>
      <c r="R353" s="262" t="e">
        <f t="shared" si="69"/>
        <v>#N/A</v>
      </c>
      <c r="S353" s="333">
        <f t="shared" si="63"/>
        <v>0</v>
      </c>
      <c r="T353" s="264" t="str">
        <f>IFERROR(R353*'Unit Rates'!$D$17/100,"")</f>
        <v/>
      </c>
      <c r="U353" s="260">
        <f t="shared" si="64"/>
        <v>0</v>
      </c>
      <c r="V353" s="284"/>
      <c r="W353" s="280" t="s">
        <v>385</v>
      </c>
      <c r="X353" s="281" t="s">
        <v>371</v>
      </c>
      <c r="Y353" s="281"/>
      <c r="Z353" s="280"/>
      <c r="AA353" s="281"/>
      <c r="AB353" s="281"/>
      <c r="AC353" s="282"/>
      <c r="AD353" s="281"/>
      <c r="AE353" s="281"/>
      <c r="AF353" s="281"/>
      <c r="AG353" s="280"/>
      <c r="AH353" s="282"/>
      <c r="AI353" s="280"/>
      <c r="AJ353" s="282"/>
      <c r="AK353" s="124"/>
      <c r="AL353" s="125"/>
      <c r="AM353" s="126"/>
      <c r="AN353" s="127"/>
      <c r="AO353" s="127"/>
      <c r="AP353" s="127"/>
      <c r="AQ353" s="115" t="str">
        <f t="shared" si="70"/>
        <v/>
      </c>
      <c r="AR353" s="115">
        <f t="shared" si="73"/>
        <v>0</v>
      </c>
      <c r="AS353" s="115" t="str">
        <f t="shared" si="65"/>
        <v/>
      </c>
      <c r="AT353" s="116" t="str">
        <f ca="1">IF(AS353="","",MIN(OFFSET(C353,0,0):OFFSET(C353,AS353-1,0)))</f>
        <v/>
      </c>
      <c r="AU353" s="116" t="str">
        <f ca="1">IF(AS353="","",MIN(OFFSET(D353,0,0):OFFSET(D353,AS353-1,0)))</f>
        <v/>
      </c>
      <c r="AV353" s="116" t="str">
        <f ca="1">IF(AS353="","",MAX(OFFSET(C353,0,0):OFFSET(C353,AS353-1,0)))</f>
        <v/>
      </c>
      <c r="AW353" s="116" t="str">
        <f ca="1">IF(AS353="","",MAX(OFFSET(D353,0,0):OFFSET(D353,AS353-1,0)))</f>
        <v/>
      </c>
      <c r="AX353" s="116">
        <f t="shared" ca="1" si="71"/>
        <v>0</v>
      </c>
      <c r="AY353" s="117">
        <f t="shared" ca="1" si="72"/>
        <v>0</v>
      </c>
      <c r="AZ353" s="233" t="str">
        <f>IFERROR(IF(#REF!="",R353*'Unit Rates'!$D$17/100,#REF!),"")</f>
        <v/>
      </c>
    </row>
    <row r="354" spans="1:52" ht="15.6" x14ac:dyDescent="0.3">
      <c r="A354" s="327"/>
      <c r="B354" s="329"/>
      <c r="C354" s="328"/>
      <c r="D354" s="330"/>
      <c r="E354" s="110">
        <f t="shared" si="67"/>
        <v>1</v>
      </c>
      <c r="F354" s="121"/>
      <c r="G354" s="121"/>
      <c r="H354" s="122">
        <f t="shared" si="68"/>
        <v>0</v>
      </c>
      <c r="I354" s="123"/>
      <c r="J354" s="111"/>
      <c r="K354" s="112"/>
      <c r="L354" s="113" t="e">
        <f>VLOOKUP('Damage Pickup'!$J354&amp;'Damage Pickup'!$K354,Code!$I$2:$M$51,4,0)</f>
        <v>#N/A</v>
      </c>
      <c r="M354" s="331"/>
      <c r="N354" s="332"/>
      <c r="O354" s="286"/>
      <c r="P354" s="109"/>
      <c r="Q354" s="114" t="e">
        <f>VLOOKUP(J354&amp;K354,Code!$I$2:$M$51,5,0)</f>
        <v>#N/A</v>
      </c>
      <c r="R354" s="262" t="e">
        <f t="shared" si="69"/>
        <v>#N/A</v>
      </c>
      <c r="S354" s="333">
        <f t="shared" si="63"/>
        <v>0</v>
      </c>
      <c r="T354" s="264" t="str">
        <f>IFERROR(R354*'Unit Rates'!$D$17/100,"")</f>
        <v/>
      </c>
      <c r="U354" s="260">
        <f t="shared" si="64"/>
        <v>0</v>
      </c>
      <c r="V354" s="284"/>
      <c r="W354" s="280" t="s">
        <v>385</v>
      </c>
      <c r="X354" s="281" t="s">
        <v>371</v>
      </c>
      <c r="Y354" s="281"/>
      <c r="Z354" s="280"/>
      <c r="AA354" s="281"/>
      <c r="AB354" s="281"/>
      <c r="AC354" s="282"/>
      <c r="AD354" s="281"/>
      <c r="AE354" s="281"/>
      <c r="AF354" s="281"/>
      <c r="AG354" s="280"/>
      <c r="AH354" s="282"/>
      <c r="AI354" s="280"/>
      <c r="AJ354" s="282"/>
      <c r="AK354" s="124"/>
      <c r="AL354" s="125"/>
      <c r="AM354" s="126"/>
      <c r="AN354" s="127"/>
      <c r="AO354" s="127"/>
      <c r="AP354" s="127"/>
      <c r="AQ354" s="115" t="str">
        <f t="shared" si="70"/>
        <v/>
      </c>
      <c r="AR354" s="115">
        <f t="shared" si="73"/>
        <v>0</v>
      </c>
      <c r="AS354" s="115" t="str">
        <f t="shared" si="65"/>
        <v/>
      </c>
      <c r="AT354" s="116" t="str">
        <f ca="1">IF(AS354="","",MIN(OFFSET(C354,0,0):OFFSET(C354,AS354-1,0)))</f>
        <v/>
      </c>
      <c r="AU354" s="116" t="str">
        <f ca="1">IF(AS354="","",MIN(OFFSET(D354,0,0):OFFSET(D354,AS354-1,0)))</f>
        <v/>
      </c>
      <c r="AV354" s="116" t="str">
        <f ca="1">IF(AS354="","",MAX(OFFSET(C354,0,0):OFFSET(C354,AS354-1,0)))</f>
        <v/>
      </c>
      <c r="AW354" s="116" t="str">
        <f ca="1">IF(AS354="","",MAX(OFFSET(D354,0,0):OFFSET(D354,AS354-1,0)))</f>
        <v/>
      </c>
      <c r="AX354" s="116">
        <f t="shared" ca="1" si="71"/>
        <v>0</v>
      </c>
      <c r="AY354" s="117">
        <f t="shared" ca="1" si="72"/>
        <v>0</v>
      </c>
      <c r="AZ354" s="233" t="str">
        <f>IFERROR(IF(#REF!="",R354*'Unit Rates'!$D$17/100,#REF!),"")</f>
        <v/>
      </c>
    </row>
    <row r="355" spans="1:52" ht="15.6" x14ac:dyDescent="0.3">
      <c r="A355" s="327"/>
      <c r="B355" s="329"/>
      <c r="C355" s="328"/>
      <c r="D355" s="330"/>
      <c r="E355" s="110">
        <f t="shared" si="67"/>
        <v>1</v>
      </c>
      <c r="F355" s="121"/>
      <c r="G355" s="121"/>
      <c r="H355" s="122">
        <f t="shared" si="68"/>
        <v>0</v>
      </c>
      <c r="I355" s="123"/>
      <c r="J355" s="111"/>
      <c r="K355" s="112"/>
      <c r="L355" s="113" t="e">
        <f>VLOOKUP('Damage Pickup'!$J355&amp;'Damage Pickup'!$K355,Code!$I$2:$M$51,4,0)</f>
        <v>#N/A</v>
      </c>
      <c r="M355" s="331"/>
      <c r="N355" s="332"/>
      <c r="O355" s="286"/>
      <c r="P355" s="109"/>
      <c r="Q355" s="114" t="e">
        <f>VLOOKUP(J355&amp;K355,Code!$I$2:$M$51,5,0)</f>
        <v>#N/A</v>
      </c>
      <c r="R355" s="262" t="e">
        <f t="shared" si="69"/>
        <v>#N/A</v>
      </c>
      <c r="S355" s="333">
        <f t="shared" si="63"/>
        <v>0</v>
      </c>
      <c r="T355" s="264" t="str">
        <f>IFERROR(R355*'Unit Rates'!$D$17/100,"")</f>
        <v/>
      </c>
      <c r="U355" s="260">
        <f t="shared" si="64"/>
        <v>0</v>
      </c>
      <c r="V355" s="284"/>
      <c r="W355" s="280" t="s">
        <v>385</v>
      </c>
      <c r="X355" s="281" t="s">
        <v>371</v>
      </c>
      <c r="Y355" s="281"/>
      <c r="Z355" s="280"/>
      <c r="AA355" s="281"/>
      <c r="AB355" s="281"/>
      <c r="AC355" s="282"/>
      <c r="AD355" s="281"/>
      <c r="AE355" s="281"/>
      <c r="AF355" s="281"/>
      <c r="AG355" s="280"/>
      <c r="AH355" s="282"/>
      <c r="AI355" s="280"/>
      <c r="AJ355" s="282"/>
      <c r="AK355" s="124"/>
      <c r="AL355" s="125"/>
      <c r="AM355" s="126"/>
      <c r="AN355" s="127"/>
      <c r="AO355" s="127"/>
      <c r="AP355" s="127"/>
      <c r="AQ355" s="115" t="str">
        <f t="shared" si="70"/>
        <v/>
      </c>
      <c r="AR355" s="115">
        <f t="shared" si="73"/>
        <v>0</v>
      </c>
      <c r="AS355" s="115" t="str">
        <f t="shared" si="65"/>
        <v/>
      </c>
      <c r="AT355" s="116" t="str">
        <f ca="1">IF(AS355="","",MIN(OFFSET(C355,0,0):OFFSET(C355,AS355-1,0)))</f>
        <v/>
      </c>
      <c r="AU355" s="116" t="str">
        <f ca="1">IF(AS355="","",MIN(OFFSET(D355,0,0):OFFSET(D355,AS355-1,0)))</f>
        <v/>
      </c>
      <c r="AV355" s="116" t="str">
        <f ca="1">IF(AS355="","",MAX(OFFSET(C355,0,0):OFFSET(C355,AS355-1,0)))</f>
        <v/>
      </c>
      <c r="AW355" s="116" t="str">
        <f ca="1">IF(AS355="","",MAX(OFFSET(D355,0,0):OFFSET(D355,AS355-1,0)))</f>
        <v/>
      </c>
      <c r="AX355" s="116">
        <f t="shared" ca="1" si="71"/>
        <v>0</v>
      </c>
      <c r="AY355" s="117">
        <f t="shared" ca="1" si="72"/>
        <v>0</v>
      </c>
      <c r="AZ355" s="233" t="str">
        <f>IFERROR(IF(#REF!="",R355*'Unit Rates'!$D$17/100,#REF!),"")</f>
        <v/>
      </c>
    </row>
    <row r="356" spans="1:52" ht="15.6" x14ac:dyDescent="0.3">
      <c r="A356" s="327"/>
      <c r="B356" s="329"/>
      <c r="C356" s="328"/>
      <c r="D356" s="330"/>
      <c r="E356" s="110">
        <f t="shared" si="67"/>
        <v>1</v>
      </c>
      <c r="F356" s="121"/>
      <c r="G356" s="121"/>
      <c r="H356" s="122">
        <f t="shared" si="68"/>
        <v>0</v>
      </c>
      <c r="I356" s="123"/>
      <c r="J356" s="111"/>
      <c r="K356" s="112"/>
      <c r="L356" s="113" t="e">
        <f>VLOOKUP('Damage Pickup'!$J356&amp;'Damage Pickup'!$K356,Code!$I$2:$M$51,4,0)</f>
        <v>#N/A</v>
      </c>
      <c r="M356" s="331"/>
      <c r="N356" s="332"/>
      <c r="O356" s="286"/>
      <c r="P356" s="109"/>
      <c r="Q356" s="114" t="e">
        <f>VLOOKUP(J356&amp;K356,Code!$I$2:$M$51,5,0)</f>
        <v>#N/A</v>
      </c>
      <c r="R356" s="262" t="e">
        <f t="shared" si="69"/>
        <v>#N/A</v>
      </c>
      <c r="S356" s="333">
        <f t="shared" si="63"/>
        <v>0</v>
      </c>
      <c r="T356" s="264" t="str">
        <f>IFERROR(R356*'Unit Rates'!$D$17/100,"")</f>
        <v/>
      </c>
      <c r="U356" s="260">
        <f t="shared" si="64"/>
        <v>0</v>
      </c>
      <c r="V356" s="284"/>
      <c r="W356" s="280" t="s">
        <v>385</v>
      </c>
      <c r="X356" s="281" t="s">
        <v>371</v>
      </c>
      <c r="Y356" s="281"/>
      <c r="Z356" s="280"/>
      <c r="AA356" s="281"/>
      <c r="AB356" s="281"/>
      <c r="AC356" s="282"/>
      <c r="AD356" s="281"/>
      <c r="AE356" s="281"/>
      <c r="AF356" s="281"/>
      <c r="AG356" s="280"/>
      <c r="AH356" s="282"/>
      <c r="AI356" s="280"/>
      <c r="AJ356" s="282"/>
      <c r="AK356" s="124"/>
      <c r="AL356" s="125"/>
      <c r="AM356" s="126"/>
      <c r="AN356" s="127"/>
      <c r="AO356" s="127"/>
      <c r="AP356" s="127"/>
      <c r="AQ356" s="115" t="str">
        <f t="shared" si="70"/>
        <v/>
      </c>
      <c r="AR356" s="115">
        <f t="shared" si="73"/>
        <v>0</v>
      </c>
      <c r="AS356" s="115" t="str">
        <f t="shared" si="65"/>
        <v/>
      </c>
      <c r="AT356" s="116" t="str">
        <f ca="1">IF(AS356="","",MIN(OFFSET(C356,0,0):OFFSET(C356,AS356-1,0)))</f>
        <v/>
      </c>
      <c r="AU356" s="116" t="str">
        <f ca="1">IF(AS356="","",MIN(OFFSET(D356,0,0):OFFSET(D356,AS356-1,0)))</f>
        <v/>
      </c>
      <c r="AV356" s="116" t="str">
        <f ca="1">IF(AS356="","",MAX(OFFSET(C356,0,0):OFFSET(C356,AS356-1,0)))</f>
        <v/>
      </c>
      <c r="AW356" s="116" t="str">
        <f ca="1">IF(AS356="","",MAX(OFFSET(D356,0,0):OFFSET(D356,AS356-1,0)))</f>
        <v/>
      </c>
      <c r="AX356" s="116">
        <f t="shared" ca="1" si="71"/>
        <v>0</v>
      </c>
      <c r="AY356" s="117">
        <f t="shared" ca="1" si="72"/>
        <v>0</v>
      </c>
      <c r="AZ356" s="233" t="str">
        <f>IFERROR(IF(#REF!="",R356*'Unit Rates'!$D$17/100,#REF!),"")</f>
        <v/>
      </c>
    </row>
    <row r="357" spans="1:52" ht="15.6" x14ac:dyDescent="0.3">
      <c r="A357" s="327"/>
      <c r="B357" s="329"/>
      <c r="C357" s="328"/>
      <c r="D357" s="330"/>
      <c r="E357" s="110">
        <f t="shared" si="67"/>
        <v>1</v>
      </c>
      <c r="F357" s="121"/>
      <c r="G357" s="121"/>
      <c r="H357" s="122">
        <f t="shared" si="68"/>
        <v>0</v>
      </c>
      <c r="I357" s="123"/>
      <c r="J357" s="111"/>
      <c r="K357" s="112"/>
      <c r="L357" s="113" t="e">
        <f>VLOOKUP('Damage Pickup'!$J357&amp;'Damage Pickup'!$K357,Code!$I$2:$M$51,4,0)</f>
        <v>#N/A</v>
      </c>
      <c r="M357" s="331"/>
      <c r="N357" s="332"/>
      <c r="O357" s="286"/>
      <c r="P357" s="109"/>
      <c r="Q357" s="114" t="e">
        <f>VLOOKUP(J357&amp;K357,Code!$I$2:$M$51,5,0)</f>
        <v>#N/A</v>
      </c>
      <c r="R357" s="262" t="e">
        <f t="shared" si="69"/>
        <v>#N/A</v>
      </c>
      <c r="S357" s="333">
        <f t="shared" si="63"/>
        <v>0</v>
      </c>
      <c r="T357" s="264" t="str">
        <f>IFERROR(R357*'Unit Rates'!$D$17/100,"")</f>
        <v/>
      </c>
      <c r="U357" s="260">
        <f t="shared" si="64"/>
        <v>0</v>
      </c>
      <c r="V357" s="284"/>
      <c r="W357" s="280" t="s">
        <v>385</v>
      </c>
      <c r="X357" s="281" t="s">
        <v>371</v>
      </c>
      <c r="Y357" s="281"/>
      <c r="Z357" s="280"/>
      <c r="AA357" s="281"/>
      <c r="AB357" s="281"/>
      <c r="AC357" s="282"/>
      <c r="AD357" s="281"/>
      <c r="AE357" s="281"/>
      <c r="AF357" s="281"/>
      <c r="AG357" s="280"/>
      <c r="AH357" s="282"/>
      <c r="AI357" s="280"/>
      <c r="AJ357" s="282"/>
      <c r="AK357" s="124"/>
      <c r="AL357" s="125"/>
      <c r="AM357" s="126"/>
      <c r="AN357" s="127"/>
      <c r="AO357" s="127"/>
      <c r="AP357" s="127"/>
      <c r="AQ357" s="115" t="str">
        <f t="shared" si="70"/>
        <v/>
      </c>
      <c r="AR357" s="115">
        <f t="shared" si="73"/>
        <v>0</v>
      </c>
      <c r="AS357" s="115" t="str">
        <f t="shared" si="65"/>
        <v/>
      </c>
      <c r="AT357" s="116" t="str">
        <f ca="1">IF(AS357="","",MIN(OFFSET(C357,0,0):OFFSET(C357,AS357-1,0)))</f>
        <v/>
      </c>
      <c r="AU357" s="116" t="str">
        <f ca="1">IF(AS357="","",MIN(OFFSET(D357,0,0):OFFSET(D357,AS357-1,0)))</f>
        <v/>
      </c>
      <c r="AV357" s="116" t="str">
        <f ca="1">IF(AS357="","",MAX(OFFSET(C357,0,0):OFFSET(C357,AS357-1,0)))</f>
        <v/>
      </c>
      <c r="AW357" s="116" t="str">
        <f ca="1">IF(AS357="","",MAX(OFFSET(D357,0,0):OFFSET(D357,AS357-1,0)))</f>
        <v/>
      </c>
      <c r="AX357" s="116">
        <f t="shared" ca="1" si="71"/>
        <v>0</v>
      </c>
      <c r="AY357" s="117">
        <f t="shared" ca="1" si="72"/>
        <v>0</v>
      </c>
      <c r="AZ357" s="233" t="str">
        <f>IFERROR(IF(#REF!="",R357*'Unit Rates'!$D$17/100,#REF!),"")</f>
        <v/>
      </c>
    </row>
    <row r="358" spans="1:52" ht="15.6" x14ac:dyDescent="0.3">
      <c r="A358" s="327"/>
      <c r="B358" s="329"/>
      <c r="C358" s="328"/>
      <c r="D358" s="330"/>
      <c r="E358" s="110">
        <f t="shared" si="67"/>
        <v>1</v>
      </c>
      <c r="F358" s="121"/>
      <c r="G358" s="121"/>
      <c r="H358" s="122">
        <f t="shared" si="68"/>
        <v>0</v>
      </c>
      <c r="I358" s="123"/>
      <c r="J358" s="111"/>
      <c r="K358" s="112"/>
      <c r="L358" s="113" t="e">
        <f>VLOOKUP('Damage Pickup'!$J358&amp;'Damage Pickup'!$K358,Code!$I$2:$M$51,4,0)</f>
        <v>#N/A</v>
      </c>
      <c r="M358" s="331"/>
      <c r="N358" s="332"/>
      <c r="O358" s="286"/>
      <c r="P358" s="109"/>
      <c r="Q358" s="114" t="e">
        <f>VLOOKUP(J358&amp;K358,Code!$I$2:$M$51,5,0)</f>
        <v>#N/A</v>
      </c>
      <c r="R358" s="262" t="e">
        <f t="shared" si="69"/>
        <v>#N/A</v>
      </c>
      <c r="S358" s="333">
        <f t="shared" si="63"/>
        <v>0</v>
      </c>
      <c r="T358" s="264" t="str">
        <f>IFERROR(R358*'Unit Rates'!$D$17/100,"")</f>
        <v/>
      </c>
      <c r="U358" s="260">
        <f t="shared" si="64"/>
        <v>0</v>
      </c>
      <c r="V358" s="284"/>
      <c r="W358" s="280" t="s">
        <v>385</v>
      </c>
      <c r="X358" s="281" t="s">
        <v>371</v>
      </c>
      <c r="Y358" s="281"/>
      <c r="Z358" s="280"/>
      <c r="AA358" s="281"/>
      <c r="AB358" s="281"/>
      <c r="AC358" s="282"/>
      <c r="AD358" s="281"/>
      <c r="AE358" s="281"/>
      <c r="AF358" s="281"/>
      <c r="AG358" s="280"/>
      <c r="AH358" s="282"/>
      <c r="AI358" s="280"/>
      <c r="AJ358" s="282"/>
      <c r="AK358" s="124"/>
      <c r="AL358" s="125"/>
      <c r="AM358" s="126"/>
      <c r="AN358" s="127"/>
      <c r="AO358" s="127"/>
      <c r="AP358" s="127"/>
      <c r="AQ358" s="115" t="str">
        <f t="shared" si="70"/>
        <v/>
      </c>
      <c r="AR358" s="115">
        <f t="shared" si="73"/>
        <v>0</v>
      </c>
      <c r="AS358" s="115" t="str">
        <f t="shared" si="65"/>
        <v/>
      </c>
      <c r="AT358" s="116" t="str">
        <f ca="1">IF(AS358="","",MIN(OFFSET(C358,0,0):OFFSET(C358,AS358-1,0)))</f>
        <v/>
      </c>
      <c r="AU358" s="116" t="str">
        <f ca="1">IF(AS358="","",MIN(OFFSET(D358,0,0):OFFSET(D358,AS358-1,0)))</f>
        <v/>
      </c>
      <c r="AV358" s="116" t="str">
        <f ca="1">IF(AS358="","",MAX(OFFSET(C358,0,0):OFFSET(C358,AS358-1,0)))</f>
        <v/>
      </c>
      <c r="AW358" s="116" t="str">
        <f ca="1">IF(AS358="","",MAX(OFFSET(D358,0,0):OFFSET(D358,AS358-1,0)))</f>
        <v/>
      </c>
      <c r="AX358" s="116">
        <f t="shared" ca="1" si="71"/>
        <v>0</v>
      </c>
      <c r="AY358" s="117">
        <f t="shared" ca="1" si="72"/>
        <v>0</v>
      </c>
      <c r="AZ358" s="233" t="str">
        <f>IFERROR(IF(#REF!="",R358*'Unit Rates'!$D$17/100,#REF!),"")</f>
        <v/>
      </c>
    </row>
    <row r="359" spans="1:52" ht="15.6" x14ac:dyDescent="0.3">
      <c r="A359" s="327"/>
      <c r="B359" s="329"/>
      <c r="C359" s="328"/>
      <c r="D359" s="330"/>
      <c r="E359" s="110">
        <f t="shared" si="67"/>
        <v>1</v>
      </c>
      <c r="F359" s="121"/>
      <c r="G359" s="121"/>
      <c r="H359" s="122">
        <f t="shared" si="68"/>
        <v>0</v>
      </c>
      <c r="I359" s="123"/>
      <c r="J359" s="111"/>
      <c r="K359" s="112"/>
      <c r="L359" s="113" t="e">
        <f>VLOOKUP('Damage Pickup'!$J359&amp;'Damage Pickup'!$K359,Code!$I$2:$M$51,4,0)</f>
        <v>#N/A</v>
      </c>
      <c r="M359" s="331"/>
      <c r="N359" s="332"/>
      <c r="O359" s="286"/>
      <c r="P359" s="109"/>
      <c r="Q359" s="114" t="e">
        <f>VLOOKUP(J359&amp;K359,Code!$I$2:$M$51,5,0)</f>
        <v>#N/A</v>
      </c>
      <c r="R359" s="262" t="e">
        <f t="shared" si="69"/>
        <v>#N/A</v>
      </c>
      <c r="S359" s="333">
        <f t="shared" si="63"/>
        <v>0</v>
      </c>
      <c r="T359" s="264" t="str">
        <f>IFERROR(R359*'Unit Rates'!$D$17/100,"")</f>
        <v/>
      </c>
      <c r="U359" s="260">
        <f t="shared" si="64"/>
        <v>0</v>
      </c>
      <c r="V359" s="284"/>
      <c r="W359" s="280" t="s">
        <v>385</v>
      </c>
      <c r="X359" s="281" t="s">
        <v>371</v>
      </c>
      <c r="Y359" s="281"/>
      <c r="Z359" s="280"/>
      <c r="AA359" s="281"/>
      <c r="AB359" s="281"/>
      <c r="AC359" s="282"/>
      <c r="AD359" s="281"/>
      <c r="AE359" s="281"/>
      <c r="AF359" s="281"/>
      <c r="AG359" s="280"/>
      <c r="AH359" s="282"/>
      <c r="AI359" s="280"/>
      <c r="AJ359" s="282"/>
      <c r="AK359" s="124"/>
      <c r="AL359" s="125"/>
      <c r="AM359" s="126"/>
      <c r="AN359" s="127"/>
      <c r="AO359" s="127"/>
      <c r="AP359" s="127"/>
      <c r="AQ359" s="115" t="str">
        <f t="shared" si="70"/>
        <v/>
      </c>
      <c r="AR359" s="115">
        <f t="shared" si="73"/>
        <v>0</v>
      </c>
      <c r="AS359" s="115" t="str">
        <f t="shared" si="65"/>
        <v/>
      </c>
      <c r="AT359" s="116" t="str">
        <f ca="1">IF(AS359="","",MIN(OFFSET(C359,0,0):OFFSET(C359,AS359-1,0)))</f>
        <v/>
      </c>
      <c r="AU359" s="116" t="str">
        <f ca="1">IF(AS359="","",MIN(OFFSET(D359,0,0):OFFSET(D359,AS359-1,0)))</f>
        <v/>
      </c>
      <c r="AV359" s="116" t="str">
        <f ca="1">IF(AS359="","",MAX(OFFSET(C359,0,0):OFFSET(C359,AS359-1,0)))</f>
        <v/>
      </c>
      <c r="AW359" s="116" t="str">
        <f ca="1">IF(AS359="","",MAX(OFFSET(D359,0,0):OFFSET(D359,AS359-1,0)))</f>
        <v/>
      </c>
      <c r="AX359" s="116">
        <f t="shared" ca="1" si="71"/>
        <v>0</v>
      </c>
      <c r="AY359" s="117">
        <f t="shared" ca="1" si="72"/>
        <v>0</v>
      </c>
      <c r="AZ359" s="233" t="str">
        <f>IFERROR(IF(#REF!="",R359*'Unit Rates'!$D$17/100,#REF!),"")</f>
        <v/>
      </c>
    </row>
    <row r="360" spans="1:52" ht="15.6" x14ac:dyDescent="0.3">
      <c r="A360" s="327"/>
      <c r="B360" s="329"/>
      <c r="C360" s="328"/>
      <c r="D360" s="330"/>
      <c r="E360" s="110">
        <f t="shared" si="67"/>
        <v>1</v>
      </c>
      <c r="F360" s="121"/>
      <c r="G360" s="121"/>
      <c r="H360" s="122">
        <f t="shared" si="68"/>
        <v>0</v>
      </c>
      <c r="I360" s="123"/>
      <c r="J360" s="111"/>
      <c r="K360" s="112"/>
      <c r="L360" s="113" t="e">
        <f>VLOOKUP('Damage Pickup'!$J360&amp;'Damage Pickup'!$K360,Code!$I$2:$M$51,4,0)</f>
        <v>#N/A</v>
      </c>
      <c r="M360" s="331"/>
      <c r="N360" s="332"/>
      <c r="O360" s="286"/>
      <c r="P360" s="109"/>
      <c r="Q360" s="114" t="e">
        <f>VLOOKUP(J360&amp;K360,Code!$I$2:$M$51,5,0)</f>
        <v>#N/A</v>
      </c>
      <c r="R360" s="262" t="e">
        <f t="shared" si="69"/>
        <v>#N/A</v>
      </c>
      <c r="S360" s="333">
        <f t="shared" si="63"/>
        <v>0</v>
      </c>
      <c r="T360" s="264" t="str">
        <f>IFERROR(R360*'Unit Rates'!$D$17/100,"")</f>
        <v/>
      </c>
      <c r="U360" s="260">
        <f t="shared" si="64"/>
        <v>0</v>
      </c>
      <c r="V360" s="284"/>
      <c r="W360" s="280" t="s">
        <v>385</v>
      </c>
      <c r="X360" s="281" t="s">
        <v>371</v>
      </c>
      <c r="Y360" s="281"/>
      <c r="Z360" s="280"/>
      <c r="AA360" s="281"/>
      <c r="AB360" s="281"/>
      <c r="AC360" s="282"/>
      <c r="AD360" s="281"/>
      <c r="AE360" s="281"/>
      <c r="AF360" s="281"/>
      <c r="AG360" s="280"/>
      <c r="AH360" s="282"/>
      <c r="AI360" s="280"/>
      <c r="AJ360" s="282"/>
      <c r="AK360" s="124"/>
      <c r="AL360" s="125"/>
      <c r="AM360" s="126"/>
      <c r="AN360" s="127"/>
      <c r="AO360" s="127"/>
      <c r="AP360" s="127"/>
      <c r="AQ360" s="115" t="str">
        <f t="shared" si="70"/>
        <v/>
      </c>
      <c r="AR360" s="115">
        <f t="shared" si="73"/>
        <v>0</v>
      </c>
      <c r="AS360" s="115" t="str">
        <f t="shared" si="65"/>
        <v/>
      </c>
      <c r="AT360" s="116" t="str">
        <f ca="1">IF(AS360="","",MIN(OFFSET(C360,0,0):OFFSET(C360,AS360-1,0)))</f>
        <v/>
      </c>
      <c r="AU360" s="116" t="str">
        <f ca="1">IF(AS360="","",MIN(OFFSET(D360,0,0):OFFSET(D360,AS360-1,0)))</f>
        <v/>
      </c>
      <c r="AV360" s="116" t="str">
        <f ca="1">IF(AS360="","",MAX(OFFSET(C360,0,0):OFFSET(C360,AS360-1,0)))</f>
        <v/>
      </c>
      <c r="AW360" s="116" t="str">
        <f ca="1">IF(AS360="","",MAX(OFFSET(D360,0,0):OFFSET(D360,AS360-1,0)))</f>
        <v/>
      </c>
      <c r="AX360" s="116">
        <f t="shared" ca="1" si="71"/>
        <v>0</v>
      </c>
      <c r="AY360" s="117">
        <f t="shared" ca="1" si="72"/>
        <v>0</v>
      </c>
      <c r="AZ360" s="233" t="str">
        <f>IFERROR(IF(#REF!="",R360*'Unit Rates'!$D$17/100,#REF!),"")</f>
        <v/>
      </c>
    </row>
    <row r="361" spans="1:52" ht="15.6" x14ac:dyDescent="0.3">
      <c r="A361" s="327"/>
      <c r="B361" s="329"/>
      <c r="C361" s="328"/>
      <c r="D361" s="330"/>
      <c r="E361" s="110">
        <f t="shared" si="67"/>
        <v>1</v>
      </c>
      <c r="F361" s="121"/>
      <c r="G361" s="121"/>
      <c r="H361" s="122">
        <f t="shared" si="68"/>
        <v>0</v>
      </c>
      <c r="I361" s="123"/>
      <c r="J361" s="111"/>
      <c r="K361" s="112"/>
      <c r="L361" s="113" t="e">
        <f>VLOOKUP('Damage Pickup'!$J361&amp;'Damage Pickup'!$K361,Code!$I$2:$M$51,4,0)</f>
        <v>#N/A</v>
      </c>
      <c r="M361" s="331"/>
      <c r="N361" s="332"/>
      <c r="O361" s="286"/>
      <c r="P361" s="109"/>
      <c r="Q361" s="114" t="e">
        <f>VLOOKUP(J361&amp;K361,Code!$I$2:$M$51,5,0)</f>
        <v>#N/A</v>
      </c>
      <c r="R361" s="262" t="e">
        <f t="shared" si="69"/>
        <v>#N/A</v>
      </c>
      <c r="S361" s="333">
        <f t="shared" si="63"/>
        <v>0</v>
      </c>
      <c r="T361" s="264" t="str">
        <f>IFERROR(R361*'Unit Rates'!$D$17/100,"")</f>
        <v/>
      </c>
      <c r="U361" s="260">
        <f t="shared" si="64"/>
        <v>0</v>
      </c>
      <c r="V361" s="284"/>
      <c r="W361" s="280" t="s">
        <v>385</v>
      </c>
      <c r="X361" s="281" t="s">
        <v>371</v>
      </c>
      <c r="Y361" s="281"/>
      <c r="Z361" s="280"/>
      <c r="AA361" s="281"/>
      <c r="AB361" s="281"/>
      <c r="AC361" s="282"/>
      <c r="AD361" s="281"/>
      <c r="AE361" s="281"/>
      <c r="AF361" s="281"/>
      <c r="AG361" s="280"/>
      <c r="AH361" s="282"/>
      <c r="AI361" s="280"/>
      <c r="AJ361" s="282"/>
      <c r="AK361" s="124"/>
      <c r="AL361" s="125"/>
      <c r="AM361" s="126"/>
      <c r="AN361" s="127"/>
      <c r="AO361" s="127"/>
      <c r="AP361" s="127"/>
      <c r="AQ361" s="115" t="str">
        <f t="shared" si="70"/>
        <v/>
      </c>
      <c r="AR361" s="115">
        <f t="shared" si="73"/>
        <v>0</v>
      </c>
      <c r="AS361" s="115" t="str">
        <f t="shared" si="65"/>
        <v/>
      </c>
      <c r="AT361" s="116" t="str">
        <f ca="1">IF(AS361="","",MIN(OFFSET(C361,0,0):OFFSET(C361,AS361-1,0)))</f>
        <v/>
      </c>
      <c r="AU361" s="116" t="str">
        <f ca="1">IF(AS361="","",MIN(OFFSET(D361,0,0):OFFSET(D361,AS361-1,0)))</f>
        <v/>
      </c>
      <c r="AV361" s="116" t="str">
        <f ca="1">IF(AS361="","",MAX(OFFSET(C361,0,0):OFFSET(C361,AS361-1,0)))</f>
        <v/>
      </c>
      <c r="AW361" s="116" t="str">
        <f ca="1">IF(AS361="","",MAX(OFFSET(D361,0,0):OFFSET(D361,AS361-1,0)))</f>
        <v/>
      </c>
      <c r="AX361" s="116">
        <f t="shared" ca="1" si="71"/>
        <v>0</v>
      </c>
      <c r="AY361" s="117">
        <f t="shared" ca="1" si="72"/>
        <v>0</v>
      </c>
      <c r="AZ361" s="233" t="str">
        <f>IFERROR(IF(#REF!="",R361*'Unit Rates'!$D$17/100,#REF!),"")</f>
        <v/>
      </c>
    </row>
    <row r="362" spans="1:52" ht="15.6" x14ac:dyDescent="0.3">
      <c r="A362" s="327"/>
      <c r="B362" s="329"/>
      <c r="C362" s="328"/>
      <c r="D362" s="330"/>
      <c r="E362" s="110">
        <f t="shared" si="67"/>
        <v>1</v>
      </c>
      <c r="F362" s="121"/>
      <c r="G362" s="121"/>
      <c r="H362" s="122">
        <f t="shared" si="68"/>
        <v>0</v>
      </c>
      <c r="I362" s="123"/>
      <c r="J362" s="111"/>
      <c r="K362" s="112"/>
      <c r="L362" s="113" t="e">
        <f>VLOOKUP('Damage Pickup'!$J362&amp;'Damage Pickup'!$K362,Code!$I$2:$M$51,4,0)</f>
        <v>#N/A</v>
      </c>
      <c r="M362" s="331"/>
      <c r="N362" s="332"/>
      <c r="O362" s="286"/>
      <c r="P362" s="109"/>
      <c r="Q362" s="114" t="e">
        <f>VLOOKUP(J362&amp;K362,Code!$I$2:$M$51,5,0)</f>
        <v>#N/A</v>
      </c>
      <c r="R362" s="262" t="e">
        <f t="shared" si="69"/>
        <v>#N/A</v>
      </c>
      <c r="S362" s="333">
        <f t="shared" si="63"/>
        <v>0</v>
      </c>
      <c r="T362" s="264" t="str">
        <f>IFERROR(R362*'Unit Rates'!$D$17/100,"")</f>
        <v/>
      </c>
      <c r="U362" s="260">
        <f t="shared" si="64"/>
        <v>0</v>
      </c>
      <c r="V362" s="284"/>
      <c r="W362" s="280" t="s">
        <v>385</v>
      </c>
      <c r="X362" s="281" t="s">
        <v>371</v>
      </c>
      <c r="Y362" s="281"/>
      <c r="Z362" s="280"/>
      <c r="AA362" s="281"/>
      <c r="AB362" s="281"/>
      <c r="AC362" s="282"/>
      <c r="AD362" s="281"/>
      <c r="AE362" s="281"/>
      <c r="AF362" s="281"/>
      <c r="AG362" s="280"/>
      <c r="AH362" s="282"/>
      <c r="AI362" s="280"/>
      <c r="AJ362" s="282"/>
      <c r="AK362" s="124"/>
      <c r="AL362" s="125"/>
      <c r="AM362" s="126"/>
      <c r="AN362" s="127"/>
      <c r="AO362" s="127"/>
      <c r="AP362" s="127"/>
      <c r="AQ362" s="115" t="str">
        <f t="shared" si="70"/>
        <v/>
      </c>
      <c r="AR362" s="115">
        <f t="shared" si="73"/>
        <v>0</v>
      </c>
      <c r="AS362" s="115" t="str">
        <f t="shared" si="65"/>
        <v/>
      </c>
      <c r="AT362" s="116" t="str">
        <f ca="1">IF(AS362="","",MIN(OFFSET(C362,0,0):OFFSET(C362,AS362-1,0)))</f>
        <v/>
      </c>
      <c r="AU362" s="116" t="str">
        <f ca="1">IF(AS362="","",MIN(OFFSET(D362,0,0):OFFSET(D362,AS362-1,0)))</f>
        <v/>
      </c>
      <c r="AV362" s="116" t="str">
        <f ca="1">IF(AS362="","",MAX(OFFSET(C362,0,0):OFFSET(C362,AS362-1,0)))</f>
        <v/>
      </c>
      <c r="AW362" s="116" t="str">
        <f ca="1">IF(AS362="","",MAX(OFFSET(D362,0,0):OFFSET(D362,AS362-1,0)))</f>
        <v/>
      </c>
      <c r="AX362" s="116">
        <f t="shared" ca="1" si="71"/>
        <v>0</v>
      </c>
      <c r="AY362" s="117">
        <f t="shared" ca="1" si="72"/>
        <v>0</v>
      </c>
      <c r="AZ362" s="233" t="str">
        <f>IFERROR(IF(#REF!="",R362*'Unit Rates'!$D$17/100,#REF!),"")</f>
        <v/>
      </c>
    </row>
    <row r="363" spans="1:52" ht="15.6" x14ac:dyDescent="0.3">
      <c r="A363" s="327"/>
      <c r="B363" s="329"/>
      <c r="C363" s="328"/>
      <c r="D363" s="330"/>
      <c r="E363" s="110">
        <f t="shared" si="67"/>
        <v>1</v>
      </c>
      <c r="F363" s="121"/>
      <c r="G363" s="121"/>
      <c r="H363" s="122">
        <f t="shared" si="68"/>
        <v>0</v>
      </c>
      <c r="I363" s="123"/>
      <c r="J363" s="111"/>
      <c r="K363" s="112"/>
      <c r="L363" s="113" t="e">
        <f>VLOOKUP('Damage Pickup'!$J363&amp;'Damage Pickup'!$K363,Code!$I$2:$M$51,4,0)</f>
        <v>#N/A</v>
      </c>
      <c r="M363" s="331"/>
      <c r="N363" s="332"/>
      <c r="O363" s="286"/>
      <c r="P363" s="109"/>
      <c r="Q363" s="114" t="e">
        <f>VLOOKUP(J363&amp;K363,Code!$I$2:$M$51,5,0)</f>
        <v>#N/A</v>
      </c>
      <c r="R363" s="262" t="e">
        <f t="shared" si="69"/>
        <v>#N/A</v>
      </c>
      <c r="S363" s="333">
        <f t="shared" si="63"/>
        <v>0</v>
      </c>
      <c r="T363" s="264" t="str">
        <f>IFERROR(R363*'Unit Rates'!$D$17/100,"")</f>
        <v/>
      </c>
      <c r="U363" s="260">
        <f t="shared" si="64"/>
        <v>0</v>
      </c>
      <c r="V363" s="284"/>
      <c r="W363" s="280" t="s">
        <v>385</v>
      </c>
      <c r="X363" s="281" t="s">
        <v>371</v>
      </c>
      <c r="Y363" s="281"/>
      <c r="Z363" s="280"/>
      <c r="AA363" s="281"/>
      <c r="AB363" s="281"/>
      <c r="AC363" s="282"/>
      <c r="AD363" s="281"/>
      <c r="AE363" s="281"/>
      <c r="AF363" s="281"/>
      <c r="AG363" s="280"/>
      <c r="AH363" s="282"/>
      <c r="AI363" s="280"/>
      <c r="AJ363" s="282"/>
      <c r="AK363" s="124"/>
      <c r="AL363" s="125"/>
      <c r="AM363" s="126"/>
      <c r="AN363" s="127"/>
      <c r="AO363" s="127"/>
      <c r="AP363" s="127"/>
      <c r="AQ363" s="115" t="str">
        <f t="shared" si="70"/>
        <v/>
      </c>
      <c r="AR363" s="115">
        <f t="shared" si="73"/>
        <v>0</v>
      </c>
      <c r="AS363" s="115" t="str">
        <f t="shared" si="65"/>
        <v/>
      </c>
      <c r="AT363" s="116" t="str">
        <f ca="1">IF(AS363="","",MIN(OFFSET(C363,0,0):OFFSET(C363,AS363-1,0)))</f>
        <v/>
      </c>
      <c r="AU363" s="116" t="str">
        <f ca="1">IF(AS363="","",MIN(OFFSET(D363,0,0):OFFSET(D363,AS363-1,0)))</f>
        <v/>
      </c>
      <c r="AV363" s="116" t="str">
        <f ca="1">IF(AS363="","",MAX(OFFSET(C363,0,0):OFFSET(C363,AS363-1,0)))</f>
        <v/>
      </c>
      <c r="AW363" s="116" t="str">
        <f ca="1">IF(AS363="","",MAX(OFFSET(D363,0,0):OFFSET(D363,AS363-1,0)))</f>
        <v/>
      </c>
      <c r="AX363" s="116">
        <f t="shared" ca="1" si="71"/>
        <v>0</v>
      </c>
      <c r="AY363" s="117">
        <f t="shared" ca="1" si="72"/>
        <v>0</v>
      </c>
      <c r="AZ363" s="233" t="str">
        <f>IFERROR(IF(#REF!="",R363*'Unit Rates'!$D$17/100,#REF!),"")</f>
        <v/>
      </c>
    </row>
    <row r="364" spans="1:52" ht="15.6" x14ac:dyDescent="0.3">
      <c r="A364" s="327"/>
      <c r="B364" s="329"/>
      <c r="C364" s="328"/>
      <c r="D364" s="330"/>
      <c r="E364" s="110">
        <f t="shared" si="67"/>
        <v>1</v>
      </c>
      <c r="F364" s="121"/>
      <c r="G364" s="121"/>
      <c r="H364" s="122">
        <f t="shared" si="68"/>
        <v>0</v>
      </c>
      <c r="I364" s="123"/>
      <c r="J364" s="111"/>
      <c r="K364" s="112"/>
      <c r="L364" s="113" t="e">
        <f>VLOOKUP('Damage Pickup'!$J364&amp;'Damage Pickup'!$K364,Code!$I$2:$M$51,4,0)</f>
        <v>#N/A</v>
      </c>
      <c r="M364" s="331"/>
      <c r="N364" s="332"/>
      <c r="O364" s="286"/>
      <c r="P364" s="109"/>
      <c r="Q364" s="114" t="e">
        <f>VLOOKUP(J364&amp;K364,Code!$I$2:$M$51,5,0)</f>
        <v>#N/A</v>
      </c>
      <c r="R364" s="262" t="e">
        <f t="shared" si="69"/>
        <v>#N/A</v>
      </c>
      <c r="S364" s="333">
        <f t="shared" si="63"/>
        <v>0</v>
      </c>
      <c r="T364" s="264" t="str">
        <f>IFERROR(R364*'Unit Rates'!$D$17/100,"")</f>
        <v/>
      </c>
      <c r="U364" s="260">
        <f t="shared" si="64"/>
        <v>0</v>
      </c>
      <c r="V364" s="284"/>
      <c r="W364" s="280" t="s">
        <v>385</v>
      </c>
      <c r="X364" s="281" t="s">
        <v>371</v>
      </c>
      <c r="Y364" s="281"/>
      <c r="Z364" s="280"/>
      <c r="AA364" s="281"/>
      <c r="AB364" s="281"/>
      <c r="AC364" s="282"/>
      <c r="AD364" s="281"/>
      <c r="AE364" s="281"/>
      <c r="AF364" s="281"/>
      <c r="AG364" s="280"/>
      <c r="AH364" s="282"/>
      <c r="AI364" s="280"/>
      <c r="AJ364" s="282"/>
      <c r="AK364" s="124"/>
      <c r="AL364" s="125"/>
      <c r="AM364" s="126"/>
      <c r="AN364" s="127"/>
      <c r="AO364" s="127"/>
      <c r="AP364" s="127"/>
      <c r="AQ364" s="115" t="str">
        <f t="shared" si="70"/>
        <v/>
      </c>
      <c r="AR364" s="115">
        <f t="shared" si="73"/>
        <v>0</v>
      </c>
      <c r="AS364" s="115" t="str">
        <f t="shared" si="65"/>
        <v/>
      </c>
      <c r="AT364" s="116" t="str">
        <f ca="1">IF(AS364="","",MIN(OFFSET(C364,0,0):OFFSET(C364,AS364-1,0)))</f>
        <v/>
      </c>
      <c r="AU364" s="116" t="str">
        <f ca="1">IF(AS364="","",MIN(OFFSET(D364,0,0):OFFSET(D364,AS364-1,0)))</f>
        <v/>
      </c>
      <c r="AV364" s="116" t="str">
        <f ca="1">IF(AS364="","",MAX(OFFSET(C364,0,0):OFFSET(C364,AS364-1,0)))</f>
        <v/>
      </c>
      <c r="AW364" s="116" t="str">
        <f ca="1">IF(AS364="","",MAX(OFFSET(D364,0,0):OFFSET(D364,AS364-1,0)))</f>
        <v/>
      </c>
      <c r="AX364" s="116">
        <f t="shared" ca="1" si="71"/>
        <v>0</v>
      </c>
      <c r="AY364" s="117">
        <f t="shared" ca="1" si="72"/>
        <v>0</v>
      </c>
      <c r="AZ364" s="233" t="str">
        <f>IFERROR(IF(#REF!="",R364*'Unit Rates'!$D$17/100,#REF!),"")</f>
        <v/>
      </c>
    </row>
    <row r="365" spans="1:52" ht="15.6" x14ac:dyDescent="0.3">
      <c r="A365" s="327"/>
      <c r="B365" s="329"/>
      <c r="C365" s="328"/>
      <c r="D365" s="330"/>
      <c r="E365" s="110">
        <f t="shared" si="67"/>
        <v>1</v>
      </c>
      <c r="F365" s="121"/>
      <c r="G365" s="121"/>
      <c r="H365" s="122">
        <f t="shared" si="68"/>
        <v>0</v>
      </c>
      <c r="I365" s="123"/>
      <c r="J365" s="111"/>
      <c r="K365" s="112"/>
      <c r="L365" s="113" t="e">
        <f>VLOOKUP('Damage Pickup'!$J365&amp;'Damage Pickup'!$K365,Code!$I$2:$M$51,4,0)</f>
        <v>#N/A</v>
      </c>
      <c r="M365" s="331"/>
      <c r="N365" s="332"/>
      <c r="O365" s="286"/>
      <c r="P365" s="109"/>
      <c r="Q365" s="114" t="e">
        <f>VLOOKUP(J365&amp;K365,Code!$I$2:$M$51,5,0)</f>
        <v>#N/A</v>
      </c>
      <c r="R365" s="262" t="e">
        <f t="shared" si="69"/>
        <v>#N/A</v>
      </c>
      <c r="S365" s="333">
        <f t="shared" si="63"/>
        <v>0</v>
      </c>
      <c r="T365" s="264" t="str">
        <f>IFERROR(R365*'Unit Rates'!$D$17/100,"")</f>
        <v/>
      </c>
      <c r="U365" s="260">
        <f t="shared" si="64"/>
        <v>0</v>
      </c>
      <c r="V365" s="284"/>
      <c r="W365" s="280" t="s">
        <v>385</v>
      </c>
      <c r="X365" s="281" t="s">
        <v>371</v>
      </c>
      <c r="Y365" s="281"/>
      <c r="Z365" s="280"/>
      <c r="AA365" s="281"/>
      <c r="AB365" s="281"/>
      <c r="AC365" s="282"/>
      <c r="AD365" s="281"/>
      <c r="AE365" s="281"/>
      <c r="AF365" s="281"/>
      <c r="AG365" s="280"/>
      <c r="AH365" s="282"/>
      <c r="AI365" s="280"/>
      <c r="AJ365" s="282"/>
      <c r="AK365" s="124"/>
      <c r="AL365" s="125"/>
      <c r="AM365" s="126"/>
      <c r="AN365" s="127"/>
      <c r="AO365" s="127"/>
      <c r="AP365" s="127"/>
      <c r="AQ365" s="115" t="str">
        <f t="shared" si="70"/>
        <v/>
      </c>
      <c r="AR365" s="115">
        <f t="shared" si="73"/>
        <v>0</v>
      </c>
      <c r="AS365" s="115" t="str">
        <f t="shared" si="65"/>
        <v/>
      </c>
      <c r="AT365" s="116" t="str">
        <f ca="1">IF(AS365="","",MIN(OFFSET(C365,0,0):OFFSET(C365,AS365-1,0)))</f>
        <v/>
      </c>
      <c r="AU365" s="116" t="str">
        <f ca="1">IF(AS365="","",MIN(OFFSET(D365,0,0):OFFSET(D365,AS365-1,0)))</f>
        <v/>
      </c>
      <c r="AV365" s="116" t="str">
        <f ca="1">IF(AS365="","",MAX(OFFSET(C365,0,0):OFFSET(C365,AS365-1,0)))</f>
        <v/>
      </c>
      <c r="AW365" s="116" t="str">
        <f ca="1">IF(AS365="","",MAX(OFFSET(D365,0,0):OFFSET(D365,AS365-1,0)))</f>
        <v/>
      </c>
      <c r="AX365" s="116">
        <f t="shared" ca="1" si="71"/>
        <v>0</v>
      </c>
      <c r="AY365" s="117">
        <f t="shared" ca="1" si="72"/>
        <v>0</v>
      </c>
      <c r="AZ365" s="233" t="str">
        <f>IFERROR(IF(#REF!="",R365*'Unit Rates'!$D$17/100,#REF!),"")</f>
        <v/>
      </c>
    </row>
    <row r="366" spans="1:52" ht="15.6" x14ac:dyDescent="0.3">
      <c r="A366" s="327"/>
      <c r="B366" s="329"/>
      <c r="C366" s="328"/>
      <c r="D366" s="330"/>
      <c r="E366" s="110">
        <f t="shared" si="67"/>
        <v>1</v>
      </c>
      <c r="F366" s="121"/>
      <c r="G366" s="121"/>
      <c r="H366" s="122">
        <f t="shared" si="68"/>
        <v>0</v>
      </c>
      <c r="I366" s="123"/>
      <c r="J366" s="111"/>
      <c r="K366" s="112"/>
      <c r="L366" s="113" t="e">
        <f>VLOOKUP('Damage Pickup'!$J366&amp;'Damage Pickup'!$K366,Code!$I$2:$M$51,4,0)</f>
        <v>#N/A</v>
      </c>
      <c r="M366" s="331"/>
      <c r="N366" s="332"/>
      <c r="O366" s="286"/>
      <c r="P366" s="109"/>
      <c r="Q366" s="114" t="e">
        <f>VLOOKUP(J366&amp;K366,Code!$I$2:$M$51,5,0)</f>
        <v>#N/A</v>
      </c>
      <c r="R366" s="262" t="e">
        <f t="shared" si="69"/>
        <v>#N/A</v>
      </c>
      <c r="S366" s="333">
        <f t="shared" si="63"/>
        <v>0</v>
      </c>
      <c r="T366" s="264" t="str">
        <f>IFERROR(R366*'Unit Rates'!$D$17/100,"")</f>
        <v/>
      </c>
      <c r="U366" s="260">
        <f t="shared" si="64"/>
        <v>0</v>
      </c>
      <c r="V366" s="284"/>
      <c r="W366" s="280" t="s">
        <v>385</v>
      </c>
      <c r="X366" s="281" t="s">
        <v>371</v>
      </c>
      <c r="Y366" s="281"/>
      <c r="Z366" s="280"/>
      <c r="AA366" s="281"/>
      <c r="AB366" s="281"/>
      <c r="AC366" s="282"/>
      <c r="AD366" s="281"/>
      <c r="AE366" s="281"/>
      <c r="AF366" s="281"/>
      <c r="AG366" s="280"/>
      <c r="AH366" s="282"/>
      <c r="AI366" s="280"/>
      <c r="AJ366" s="282"/>
      <c r="AK366" s="124"/>
      <c r="AL366" s="125"/>
      <c r="AM366" s="126"/>
      <c r="AN366" s="127"/>
      <c r="AO366" s="127"/>
      <c r="AP366" s="127"/>
      <c r="AQ366" s="115" t="str">
        <f t="shared" si="70"/>
        <v/>
      </c>
      <c r="AR366" s="115">
        <f t="shared" si="73"/>
        <v>0</v>
      </c>
      <c r="AS366" s="115" t="str">
        <f t="shared" si="65"/>
        <v/>
      </c>
      <c r="AT366" s="116" t="str">
        <f ca="1">IF(AS366="","",MIN(OFFSET(C366,0,0):OFFSET(C366,AS366-1,0)))</f>
        <v/>
      </c>
      <c r="AU366" s="116" t="str">
        <f ca="1">IF(AS366="","",MIN(OFFSET(D366,0,0):OFFSET(D366,AS366-1,0)))</f>
        <v/>
      </c>
      <c r="AV366" s="116" t="str">
        <f ca="1">IF(AS366="","",MAX(OFFSET(C366,0,0):OFFSET(C366,AS366-1,0)))</f>
        <v/>
      </c>
      <c r="AW366" s="116" t="str">
        <f ca="1">IF(AS366="","",MAX(OFFSET(D366,0,0):OFFSET(D366,AS366-1,0)))</f>
        <v/>
      </c>
      <c r="AX366" s="116">
        <f t="shared" ca="1" si="71"/>
        <v>0</v>
      </c>
      <c r="AY366" s="117">
        <f t="shared" ca="1" si="72"/>
        <v>0</v>
      </c>
      <c r="AZ366" s="233" t="str">
        <f>IFERROR(IF(#REF!="",R366*'Unit Rates'!$D$17/100,#REF!),"")</f>
        <v/>
      </c>
    </row>
    <row r="367" spans="1:52" ht="15.6" x14ac:dyDescent="0.3">
      <c r="A367" s="327"/>
      <c r="B367" s="329"/>
      <c r="C367" s="328"/>
      <c r="D367" s="330"/>
      <c r="E367" s="110">
        <f t="shared" si="67"/>
        <v>1</v>
      </c>
      <c r="F367" s="121"/>
      <c r="G367" s="121"/>
      <c r="H367" s="122">
        <f t="shared" si="68"/>
        <v>0</v>
      </c>
      <c r="I367" s="123"/>
      <c r="J367" s="111"/>
      <c r="K367" s="112"/>
      <c r="L367" s="113" t="e">
        <f>VLOOKUP('Damage Pickup'!$J367&amp;'Damage Pickup'!$K367,Code!$I$2:$M$51,4,0)</f>
        <v>#N/A</v>
      </c>
      <c r="M367" s="331"/>
      <c r="N367" s="332"/>
      <c r="O367" s="286"/>
      <c r="P367" s="109"/>
      <c r="Q367" s="114" t="e">
        <f>VLOOKUP(J367&amp;K367,Code!$I$2:$M$51,5,0)</f>
        <v>#N/A</v>
      </c>
      <c r="R367" s="262" t="e">
        <f t="shared" si="69"/>
        <v>#N/A</v>
      </c>
      <c r="S367" s="333">
        <f t="shared" si="63"/>
        <v>0</v>
      </c>
      <c r="T367" s="264" t="str">
        <f>IFERROR(R367*'Unit Rates'!$D$17/100,"")</f>
        <v/>
      </c>
      <c r="U367" s="260">
        <f t="shared" si="64"/>
        <v>0</v>
      </c>
      <c r="V367" s="284"/>
      <c r="W367" s="280" t="s">
        <v>385</v>
      </c>
      <c r="X367" s="281" t="s">
        <v>371</v>
      </c>
      <c r="Y367" s="281"/>
      <c r="Z367" s="280"/>
      <c r="AA367" s="281"/>
      <c r="AB367" s="281"/>
      <c r="AC367" s="282"/>
      <c r="AD367" s="281"/>
      <c r="AE367" s="281"/>
      <c r="AF367" s="281"/>
      <c r="AG367" s="280"/>
      <c r="AH367" s="282"/>
      <c r="AI367" s="280"/>
      <c r="AJ367" s="282"/>
      <c r="AK367" s="124"/>
      <c r="AL367" s="125"/>
      <c r="AM367" s="126"/>
      <c r="AN367" s="127"/>
      <c r="AO367" s="127"/>
      <c r="AP367" s="127"/>
      <c r="AQ367" s="115" t="str">
        <f t="shared" si="70"/>
        <v/>
      </c>
      <c r="AR367" s="115">
        <f t="shared" si="73"/>
        <v>0</v>
      </c>
      <c r="AS367" s="115" t="str">
        <f t="shared" si="65"/>
        <v/>
      </c>
      <c r="AT367" s="116" t="str">
        <f ca="1">IF(AS367="","",MIN(OFFSET(C367,0,0):OFFSET(C367,AS367-1,0)))</f>
        <v/>
      </c>
      <c r="AU367" s="116" t="str">
        <f ca="1">IF(AS367="","",MIN(OFFSET(D367,0,0):OFFSET(D367,AS367-1,0)))</f>
        <v/>
      </c>
      <c r="AV367" s="116" t="str">
        <f ca="1">IF(AS367="","",MAX(OFFSET(C367,0,0):OFFSET(C367,AS367-1,0)))</f>
        <v/>
      </c>
      <c r="AW367" s="116" t="str">
        <f ca="1">IF(AS367="","",MAX(OFFSET(D367,0,0):OFFSET(D367,AS367-1,0)))</f>
        <v/>
      </c>
      <c r="AX367" s="116">
        <f t="shared" ca="1" si="71"/>
        <v>0</v>
      </c>
      <c r="AY367" s="117">
        <f t="shared" ca="1" si="72"/>
        <v>0</v>
      </c>
      <c r="AZ367" s="233" t="str">
        <f>IFERROR(IF(#REF!="",R367*'Unit Rates'!$D$17/100,#REF!),"")</f>
        <v/>
      </c>
    </row>
    <row r="368" spans="1:52" ht="15.6" x14ac:dyDescent="0.3">
      <c r="A368" s="327"/>
      <c r="B368" s="329"/>
      <c r="C368" s="328"/>
      <c r="D368" s="330"/>
      <c r="E368" s="110">
        <f t="shared" si="67"/>
        <v>1</v>
      </c>
      <c r="F368" s="121"/>
      <c r="G368" s="121"/>
      <c r="H368" s="122">
        <f t="shared" si="68"/>
        <v>0</v>
      </c>
      <c r="I368" s="123"/>
      <c r="J368" s="111"/>
      <c r="K368" s="112"/>
      <c r="L368" s="113" t="e">
        <f>VLOOKUP('Damage Pickup'!$J368&amp;'Damage Pickup'!$K368,Code!$I$2:$M$51,4,0)</f>
        <v>#N/A</v>
      </c>
      <c r="M368" s="331"/>
      <c r="N368" s="332"/>
      <c r="O368" s="286"/>
      <c r="P368" s="109"/>
      <c r="Q368" s="114" t="e">
        <f>VLOOKUP(J368&amp;K368,Code!$I$2:$M$51,5,0)</f>
        <v>#N/A</v>
      </c>
      <c r="R368" s="262" t="e">
        <f t="shared" si="69"/>
        <v>#N/A</v>
      </c>
      <c r="S368" s="333">
        <f t="shared" si="63"/>
        <v>0</v>
      </c>
      <c r="T368" s="264" t="str">
        <f>IFERROR(R368*'Unit Rates'!$D$17/100,"")</f>
        <v/>
      </c>
      <c r="U368" s="260">
        <f t="shared" si="64"/>
        <v>0</v>
      </c>
      <c r="V368" s="284"/>
      <c r="W368" s="280" t="s">
        <v>385</v>
      </c>
      <c r="X368" s="281" t="s">
        <v>371</v>
      </c>
      <c r="Y368" s="281"/>
      <c r="Z368" s="280"/>
      <c r="AA368" s="281"/>
      <c r="AB368" s="281"/>
      <c r="AC368" s="282"/>
      <c r="AD368" s="281"/>
      <c r="AE368" s="281"/>
      <c r="AF368" s="281"/>
      <c r="AG368" s="280"/>
      <c r="AH368" s="282"/>
      <c r="AI368" s="280"/>
      <c r="AJ368" s="282"/>
      <c r="AK368" s="124"/>
      <c r="AL368" s="125"/>
      <c r="AM368" s="126"/>
      <c r="AN368" s="127"/>
      <c r="AO368" s="127"/>
      <c r="AP368" s="127"/>
      <c r="AQ368" s="115" t="str">
        <f t="shared" si="70"/>
        <v/>
      </c>
      <c r="AR368" s="115">
        <f t="shared" si="73"/>
        <v>0</v>
      </c>
      <c r="AS368" s="115" t="str">
        <f t="shared" si="65"/>
        <v/>
      </c>
      <c r="AT368" s="116" t="str">
        <f ca="1">IF(AS368="","",MIN(OFFSET(C368,0,0):OFFSET(C368,AS368-1,0)))</f>
        <v/>
      </c>
      <c r="AU368" s="116" t="str">
        <f ca="1">IF(AS368="","",MIN(OFFSET(D368,0,0):OFFSET(D368,AS368-1,0)))</f>
        <v/>
      </c>
      <c r="AV368" s="116" t="str">
        <f ca="1">IF(AS368="","",MAX(OFFSET(C368,0,0):OFFSET(C368,AS368-1,0)))</f>
        <v/>
      </c>
      <c r="AW368" s="116" t="str">
        <f ca="1">IF(AS368="","",MAX(OFFSET(D368,0,0):OFFSET(D368,AS368-1,0)))</f>
        <v/>
      </c>
      <c r="AX368" s="116">
        <f t="shared" ca="1" si="71"/>
        <v>0</v>
      </c>
      <c r="AY368" s="117">
        <f t="shared" ca="1" si="72"/>
        <v>0</v>
      </c>
      <c r="AZ368" s="233" t="str">
        <f>IFERROR(IF(#REF!="",R368*'Unit Rates'!$D$17/100,#REF!),"")</f>
        <v/>
      </c>
    </row>
    <row r="369" spans="1:52" ht="15.6" x14ac:dyDescent="0.3">
      <c r="A369" s="327"/>
      <c r="B369" s="329"/>
      <c r="C369" s="328"/>
      <c r="D369" s="330"/>
      <c r="E369" s="110">
        <f t="shared" si="67"/>
        <v>1</v>
      </c>
      <c r="F369" s="121"/>
      <c r="G369" s="121"/>
      <c r="H369" s="122">
        <f t="shared" si="68"/>
        <v>0</v>
      </c>
      <c r="I369" s="123"/>
      <c r="J369" s="111"/>
      <c r="K369" s="112"/>
      <c r="L369" s="113" t="e">
        <f>VLOOKUP('Damage Pickup'!$J369&amp;'Damage Pickup'!$K369,Code!$I$2:$M$51,4,0)</f>
        <v>#N/A</v>
      </c>
      <c r="M369" s="331"/>
      <c r="N369" s="332"/>
      <c r="O369" s="286"/>
      <c r="P369" s="109"/>
      <c r="Q369" s="114" t="e">
        <f>VLOOKUP(J369&amp;K369,Code!$I$2:$M$51,5,0)</f>
        <v>#N/A</v>
      </c>
      <c r="R369" s="262" t="e">
        <f t="shared" si="69"/>
        <v>#N/A</v>
      </c>
      <c r="S369" s="333">
        <f t="shared" si="63"/>
        <v>0</v>
      </c>
      <c r="T369" s="264" t="str">
        <f>IFERROR(R369*'Unit Rates'!$D$17/100,"")</f>
        <v/>
      </c>
      <c r="U369" s="260">
        <f t="shared" si="64"/>
        <v>0</v>
      </c>
      <c r="V369" s="284"/>
      <c r="W369" s="280" t="s">
        <v>385</v>
      </c>
      <c r="X369" s="281" t="s">
        <v>371</v>
      </c>
      <c r="Y369" s="281"/>
      <c r="Z369" s="280"/>
      <c r="AA369" s="281"/>
      <c r="AB369" s="281"/>
      <c r="AC369" s="282"/>
      <c r="AD369" s="281"/>
      <c r="AE369" s="281"/>
      <c r="AF369" s="281"/>
      <c r="AG369" s="280"/>
      <c r="AH369" s="282"/>
      <c r="AI369" s="280"/>
      <c r="AJ369" s="282"/>
      <c r="AK369" s="124"/>
      <c r="AL369" s="125"/>
      <c r="AM369" s="126"/>
      <c r="AN369" s="127"/>
      <c r="AO369" s="127"/>
      <c r="AP369" s="127"/>
      <c r="AQ369" s="115" t="str">
        <f t="shared" si="70"/>
        <v/>
      </c>
      <c r="AR369" s="115">
        <f t="shared" si="73"/>
        <v>0</v>
      </c>
      <c r="AS369" s="115" t="str">
        <f t="shared" si="65"/>
        <v/>
      </c>
      <c r="AT369" s="116" t="str">
        <f ca="1">IF(AS369="","",MIN(OFFSET(C369,0,0):OFFSET(C369,AS369-1,0)))</f>
        <v/>
      </c>
      <c r="AU369" s="116" t="str">
        <f ca="1">IF(AS369="","",MIN(OFFSET(D369,0,0):OFFSET(D369,AS369-1,0)))</f>
        <v/>
      </c>
      <c r="AV369" s="116" t="str">
        <f ca="1">IF(AS369="","",MAX(OFFSET(C369,0,0):OFFSET(C369,AS369-1,0)))</f>
        <v/>
      </c>
      <c r="AW369" s="116" t="str">
        <f ca="1">IF(AS369="","",MAX(OFFSET(D369,0,0):OFFSET(D369,AS369-1,0)))</f>
        <v/>
      </c>
      <c r="AX369" s="116">
        <f t="shared" ca="1" si="71"/>
        <v>0</v>
      </c>
      <c r="AY369" s="117">
        <f t="shared" ca="1" si="72"/>
        <v>0</v>
      </c>
      <c r="AZ369" s="233" t="str">
        <f>IFERROR(IF(#REF!="",R369*'Unit Rates'!$D$17/100,#REF!),"")</f>
        <v/>
      </c>
    </row>
    <row r="370" spans="1:52" ht="15.6" x14ac:dyDescent="0.3">
      <c r="A370" s="327"/>
      <c r="B370" s="329"/>
      <c r="C370" s="328"/>
      <c r="D370" s="330"/>
      <c r="E370" s="110">
        <f t="shared" si="67"/>
        <v>1</v>
      </c>
      <c r="F370" s="121"/>
      <c r="G370" s="121"/>
      <c r="H370" s="122">
        <f t="shared" si="68"/>
        <v>0</v>
      </c>
      <c r="I370" s="123"/>
      <c r="J370" s="111"/>
      <c r="K370" s="112"/>
      <c r="L370" s="113" t="e">
        <f>VLOOKUP('Damage Pickup'!$J370&amp;'Damage Pickup'!$K370,Code!$I$2:$M$51,4,0)</f>
        <v>#N/A</v>
      </c>
      <c r="M370" s="331"/>
      <c r="N370" s="332"/>
      <c r="O370" s="286"/>
      <c r="P370" s="109"/>
      <c r="Q370" s="114" t="e">
        <f>VLOOKUP(J370&amp;K370,Code!$I$2:$M$51,5,0)</f>
        <v>#N/A</v>
      </c>
      <c r="R370" s="262" t="e">
        <f t="shared" si="69"/>
        <v>#N/A</v>
      </c>
      <c r="S370" s="333">
        <f t="shared" si="63"/>
        <v>0</v>
      </c>
      <c r="T370" s="264" t="str">
        <f>IFERROR(R370*'Unit Rates'!$D$17/100,"")</f>
        <v/>
      </c>
      <c r="U370" s="260">
        <f t="shared" si="64"/>
        <v>0</v>
      </c>
      <c r="V370" s="284"/>
      <c r="W370" s="280" t="s">
        <v>385</v>
      </c>
      <c r="X370" s="281" t="s">
        <v>371</v>
      </c>
      <c r="Y370" s="281"/>
      <c r="Z370" s="280"/>
      <c r="AA370" s="281"/>
      <c r="AB370" s="281"/>
      <c r="AC370" s="282"/>
      <c r="AD370" s="281"/>
      <c r="AE370" s="281"/>
      <c r="AF370" s="281"/>
      <c r="AG370" s="280"/>
      <c r="AH370" s="282"/>
      <c r="AI370" s="280"/>
      <c r="AJ370" s="282"/>
      <c r="AK370" s="124"/>
      <c r="AL370" s="125"/>
      <c r="AM370" s="126"/>
      <c r="AN370" s="127"/>
      <c r="AO370" s="127"/>
      <c r="AP370" s="127"/>
      <c r="AQ370" s="115" t="str">
        <f t="shared" si="70"/>
        <v/>
      </c>
      <c r="AR370" s="115">
        <f t="shared" si="73"/>
        <v>0</v>
      </c>
      <c r="AS370" s="115" t="str">
        <f t="shared" si="65"/>
        <v/>
      </c>
      <c r="AT370" s="116" t="str">
        <f ca="1">IF(AS370="","",MIN(OFFSET(C370,0,0):OFFSET(C370,AS370-1,0)))</f>
        <v/>
      </c>
      <c r="AU370" s="116" t="str">
        <f ca="1">IF(AS370="","",MIN(OFFSET(D370,0,0):OFFSET(D370,AS370-1,0)))</f>
        <v/>
      </c>
      <c r="AV370" s="116" t="str">
        <f ca="1">IF(AS370="","",MAX(OFFSET(C370,0,0):OFFSET(C370,AS370-1,0)))</f>
        <v/>
      </c>
      <c r="AW370" s="116" t="str">
        <f ca="1">IF(AS370="","",MAX(OFFSET(D370,0,0):OFFSET(D370,AS370-1,0)))</f>
        <v/>
      </c>
      <c r="AX370" s="116">
        <f t="shared" ca="1" si="71"/>
        <v>0</v>
      </c>
      <c r="AY370" s="117">
        <f t="shared" ca="1" si="72"/>
        <v>0</v>
      </c>
      <c r="AZ370" s="233" t="str">
        <f>IFERROR(IF(#REF!="",R370*'Unit Rates'!$D$17/100,#REF!),"")</f>
        <v/>
      </c>
    </row>
    <row r="371" spans="1:52" ht="15.6" x14ac:dyDescent="0.3">
      <c r="A371" s="327"/>
      <c r="B371" s="329"/>
      <c r="C371" s="328"/>
      <c r="D371" s="330"/>
      <c r="E371" s="110">
        <f t="shared" si="67"/>
        <v>1</v>
      </c>
      <c r="F371" s="121"/>
      <c r="G371" s="121"/>
      <c r="H371" s="122">
        <f t="shared" si="68"/>
        <v>0</v>
      </c>
      <c r="I371" s="123"/>
      <c r="J371" s="111"/>
      <c r="K371" s="112"/>
      <c r="L371" s="113" t="e">
        <f>VLOOKUP('Damage Pickup'!$J371&amp;'Damage Pickup'!$K371,Code!$I$2:$M$51,4,0)</f>
        <v>#N/A</v>
      </c>
      <c r="M371" s="331"/>
      <c r="N371" s="332"/>
      <c r="O371" s="286"/>
      <c r="P371" s="109"/>
      <c r="Q371" s="114" t="e">
        <f>VLOOKUP(J371&amp;K371,Code!$I$2:$M$51,5,0)</f>
        <v>#N/A</v>
      </c>
      <c r="R371" s="262" t="e">
        <f t="shared" si="69"/>
        <v>#N/A</v>
      </c>
      <c r="S371" s="333">
        <f t="shared" si="63"/>
        <v>0</v>
      </c>
      <c r="T371" s="264" t="str">
        <f>IFERROR(R371*'Unit Rates'!$D$17/100,"")</f>
        <v/>
      </c>
      <c r="U371" s="260">
        <f t="shared" si="64"/>
        <v>0</v>
      </c>
      <c r="V371" s="284"/>
      <c r="W371" s="280" t="s">
        <v>385</v>
      </c>
      <c r="X371" s="281" t="s">
        <v>371</v>
      </c>
      <c r="Y371" s="281"/>
      <c r="Z371" s="280"/>
      <c r="AA371" s="281"/>
      <c r="AB371" s="281"/>
      <c r="AC371" s="282"/>
      <c r="AD371" s="281"/>
      <c r="AE371" s="281"/>
      <c r="AF371" s="281"/>
      <c r="AG371" s="280"/>
      <c r="AH371" s="282"/>
      <c r="AI371" s="280"/>
      <c r="AJ371" s="282"/>
      <c r="AK371" s="124"/>
      <c r="AL371" s="125"/>
      <c r="AM371" s="126"/>
      <c r="AN371" s="127"/>
      <c r="AO371" s="127"/>
      <c r="AP371" s="127"/>
      <c r="AQ371" s="115" t="str">
        <f t="shared" si="70"/>
        <v/>
      </c>
      <c r="AR371" s="115">
        <f t="shared" si="73"/>
        <v>0</v>
      </c>
      <c r="AS371" s="115" t="str">
        <f t="shared" si="65"/>
        <v/>
      </c>
      <c r="AT371" s="116" t="str">
        <f ca="1">IF(AS371="","",MIN(OFFSET(C371,0,0):OFFSET(C371,AS371-1,0)))</f>
        <v/>
      </c>
      <c r="AU371" s="116" t="str">
        <f ca="1">IF(AS371="","",MIN(OFFSET(D371,0,0):OFFSET(D371,AS371-1,0)))</f>
        <v/>
      </c>
      <c r="AV371" s="116" t="str">
        <f ca="1">IF(AS371="","",MAX(OFFSET(C371,0,0):OFFSET(C371,AS371-1,0)))</f>
        <v/>
      </c>
      <c r="AW371" s="116" t="str">
        <f ca="1">IF(AS371="","",MAX(OFFSET(D371,0,0):OFFSET(D371,AS371-1,0)))</f>
        <v/>
      </c>
      <c r="AX371" s="116">
        <f t="shared" ca="1" si="71"/>
        <v>0</v>
      </c>
      <c r="AY371" s="117">
        <f t="shared" ca="1" si="72"/>
        <v>0</v>
      </c>
      <c r="AZ371" s="233" t="str">
        <f>IFERROR(IF(#REF!="",R371*'Unit Rates'!$D$17/100,#REF!),"")</f>
        <v/>
      </c>
    </row>
    <row r="372" spans="1:52" ht="15.6" x14ac:dyDescent="0.3">
      <c r="A372" s="327"/>
      <c r="B372" s="329"/>
      <c r="C372" s="328"/>
      <c r="D372" s="330"/>
      <c r="E372" s="110">
        <f t="shared" si="67"/>
        <v>1</v>
      </c>
      <c r="F372" s="121"/>
      <c r="G372" s="121"/>
      <c r="H372" s="122">
        <f t="shared" si="68"/>
        <v>0</v>
      </c>
      <c r="I372" s="123"/>
      <c r="J372" s="111"/>
      <c r="K372" s="112"/>
      <c r="L372" s="113" t="e">
        <f>VLOOKUP('Damage Pickup'!$J372&amp;'Damage Pickup'!$K372,Code!$I$2:$M$51,4,0)</f>
        <v>#N/A</v>
      </c>
      <c r="M372" s="331"/>
      <c r="N372" s="332"/>
      <c r="O372" s="286"/>
      <c r="P372" s="109"/>
      <c r="Q372" s="114" t="e">
        <f>VLOOKUP(J372&amp;K372,Code!$I$2:$M$51,5,0)</f>
        <v>#N/A</v>
      </c>
      <c r="R372" s="262" t="e">
        <f t="shared" si="69"/>
        <v>#N/A</v>
      </c>
      <c r="S372" s="333">
        <f t="shared" si="63"/>
        <v>0</v>
      </c>
      <c r="T372" s="264" t="str">
        <f>IFERROR(R372*'Unit Rates'!$D$17/100,"")</f>
        <v/>
      </c>
      <c r="U372" s="260">
        <f t="shared" si="64"/>
        <v>0</v>
      </c>
      <c r="V372" s="284"/>
      <c r="W372" s="280" t="s">
        <v>385</v>
      </c>
      <c r="X372" s="281" t="s">
        <v>371</v>
      </c>
      <c r="Y372" s="281"/>
      <c r="Z372" s="280"/>
      <c r="AA372" s="281"/>
      <c r="AB372" s="281"/>
      <c r="AC372" s="282"/>
      <c r="AD372" s="281"/>
      <c r="AE372" s="281"/>
      <c r="AF372" s="281"/>
      <c r="AG372" s="280"/>
      <c r="AH372" s="282"/>
      <c r="AI372" s="280"/>
      <c r="AJ372" s="282"/>
      <c r="AK372" s="124"/>
      <c r="AL372" s="125"/>
      <c r="AM372" s="126"/>
      <c r="AN372" s="127"/>
      <c r="AO372" s="127"/>
      <c r="AP372" s="127"/>
      <c r="AQ372" s="115" t="str">
        <f t="shared" si="70"/>
        <v/>
      </c>
      <c r="AR372" s="115">
        <f t="shared" si="73"/>
        <v>0</v>
      </c>
      <c r="AS372" s="115" t="str">
        <f t="shared" si="65"/>
        <v/>
      </c>
      <c r="AT372" s="116" t="str">
        <f ca="1">IF(AS372="","",MIN(OFFSET(C372,0,0):OFFSET(C372,AS372-1,0)))</f>
        <v/>
      </c>
      <c r="AU372" s="116" t="str">
        <f ca="1">IF(AS372="","",MIN(OFFSET(D372,0,0):OFFSET(D372,AS372-1,0)))</f>
        <v/>
      </c>
      <c r="AV372" s="116" t="str">
        <f ca="1">IF(AS372="","",MAX(OFFSET(C372,0,0):OFFSET(C372,AS372-1,0)))</f>
        <v/>
      </c>
      <c r="AW372" s="116" t="str">
        <f ca="1">IF(AS372="","",MAX(OFFSET(D372,0,0):OFFSET(D372,AS372-1,0)))</f>
        <v/>
      </c>
      <c r="AX372" s="116">
        <f t="shared" ca="1" si="71"/>
        <v>0</v>
      </c>
      <c r="AY372" s="117">
        <f t="shared" ca="1" si="72"/>
        <v>0</v>
      </c>
      <c r="AZ372" s="233" t="str">
        <f>IFERROR(IF(#REF!="",R372*'Unit Rates'!$D$17/100,#REF!),"")</f>
        <v/>
      </c>
    </row>
    <row r="373" spans="1:52" ht="15.6" x14ac:dyDescent="0.3">
      <c r="A373" s="327"/>
      <c r="B373" s="329"/>
      <c r="C373" s="328"/>
      <c r="D373" s="330"/>
      <c r="E373" s="110">
        <f t="shared" si="67"/>
        <v>1</v>
      </c>
      <c r="F373" s="121"/>
      <c r="G373" s="121"/>
      <c r="H373" s="122">
        <f t="shared" si="68"/>
        <v>0</v>
      </c>
      <c r="I373" s="123"/>
      <c r="J373" s="111"/>
      <c r="K373" s="112"/>
      <c r="L373" s="113" t="e">
        <f>VLOOKUP('Damage Pickup'!$J373&amp;'Damage Pickup'!$K373,Code!$I$2:$M$51,4,0)</f>
        <v>#N/A</v>
      </c>
      <c r="M373" s="331"/>
      <c r="N373" s="332"/>
      <c r="O373" s="286"/>
      <c r="P373" s="109"/>
      <c r="Q373" s="114" t="e">
        <f>VLOOKUP(J373&amp;K373,Code!$I$2:$M$51,5,0)</f>
        <v>#N/A</v>
      </c>
      <c r="R373" s="262" t="e">
        <f t="shared" si="69"/>
        <v>#N/A</v>
      </c>
      <c r="S373" s="333">
        <f t="shared" si="63"/>
        <v>0</v>
      </c>
      <c r="T373" s="264" t="str">
        <f>IFERROR(R373*'Unit Rates'!$D$17/100,"")</f>
        <v/>
      </c>
      <c r="U373" s="260">
        <f t="shared" si="64"/>
        <v>0</v>
      </c>
      <c r="V373" s="284"/>
      <c r="W373" s="280" t="s">
        <v>385</v>
      </c>
      <c r="X373" s="281" t="s">
        <v>371</v>
      </c>
      <c r="Y373" s="281"/>
      <c r="Z373" s="280"/>
      <c r="AA373" s="281"/>
      <c r="AB373" s="281"/>
      <c r="AC373" s="282"/>
      <c r="AD373" s="281"/>
      <c r="AE373" s="281"/>
      <c r="AF373" s="281"/>
      <c r="AG373" s="280"/>
      <c r="AH373" s="282"/>
      <c r="AI373" s="280"/>
      <c r="AJ373" s="282"/>
      <c r="AK373" s="124"/>
      <c r="AL373" s="125"/>
      <c r="AM373" s="126"/>
      <c r="AN373" s="127"/>
      <c r="AO373" s="127"/>
      <c r="AP373" s="127"/>
      <c r="AQ373" s="115" t="str">
        <f t="shared" si="70"/>
        <v/>
      </c>
      <c r="AR373" s="115">
        <f t="shared" si="73"/>
        <v>0</v>
      </c>
      <c r="AS373" s="115" t="str">
        <f t="shared" si="65"/>
        <v/>
      </c>
      <c r="AT373" s="116" t="str">
        <f ca="1">IF(AS373="","",MIN(OFFSET(C373,0,0):OFFSET(C373,AS373-1,0)))</f>
        <v/>
      </c>
      <c r="AU373" s="116" t="str">
        <f ca="1">IF(AS373="","",MIN(OFFSET(D373,0,0):OFFSET(D373,AS373-1,0)))</f>
        <v/>
      </c>
      <c r="AV373" s="116" t="str">
        <f ca="1">IF(AS373="","",MAX(OFFSET(C373,0,0):OFFSET(C373,AS373-1,0)))</f>
        <v/>
      </c>
      <c r="AW373" s="116" t="str">
        <f ca="1">IF(AS373="","",MAX(OFFSET(D373,0,0):OFFSET(D373,AS373-1,0)))</f>
        <v/>
      </c>
      <c r="AX373" s="116">
        <f t="shared" ca="1" si="71"/>
        <v>0</v>
      </c>
      <c r="AY373" s="117">
        <f t="shared" ca="1" si="72"/>
        <v>0</v>
      </c>
      <c r="AZ373" s="233" t="str">
        <f>IFERROR(IF(#REF!="",R373*'Unit Rates'!$D$17/100,#REF!),"")</f>
        <v/>
      </c>
    </row>
    <row r="374" spans="1:52" ht="15.6" x14ac:dyDescent="0.3">
      <c r="A374" s="327"/>
      <c r="B374" s="329"/>
      <c r="C374" s="328"/>
      <c r="D374" s="330"/>
      <c r="E374" s="110">
        <f t="shared" si="67"/>
        <v>1</v>
      </c>
      <c r="F374" s="121"/>
      <c r="G374" s="121"/>
      <c r="H374" s="122">
        <f t="shared" si="68"/>
        <v>0</v>
      </c>
      <c r="I374" s="123"/>
      <c r="J374" s="111"/>
      <c r="K374" s="112"/>
      <c r="L374" s="113" t="e">
        <f>VLOOKUP('Damage Pickup'!$J374&amp;'Damage Pickup'!$K374,Code!$I$2:$M$51,4,0)</f>
        <v>#N/A</v>
      </c>
      <c r="M374" s="331"/>
      <c r="N374" s="332"/>
      <c r="O374" s="286"/>
      <c r="P374" s="109"/>
      <c r="Q374" s="114" t="e">
        <f>VLOOKUP(J374&amp;K374,Code!$I$2:$M$51,5,0)</f>
        <v>#N/A</v>
      </c>
      <c r="R374" s="262" t="e">
        <f t="shared" si="69"/>
        <v>#N/A</v>
      </c>
      <c r="S374" s="333">
        <f t="shared" si="63"/>
        <v>0</v>
      </c>
      <c r="T374" s="264" t="str">
        <f>IFERROR(R374*'Unit Rates'!$D$17/100,"")</f>
        <v/>
      </c>
      <c r="U374" s="260">
        <f t="shared" si="64"/>
        <v>0</v>
      </c>
      <c r="V374" s="284"/>
      <c r="W374" s="280" t="s">
        <v>385</v>
      </c>
      <c r="X374" s="281" t="s">
        <v>371</v>
      </c>
      <c r="Y374" s="281"/>
      <c r="Z374" s="280"/>
      <c r="AA374" s="281"/>
      <c r="AB374" s="281"/>
      <c r="AC374" s="282"/>
      <c r="AD374" s="281"/>
      <c r="AE374" s="281"/>
      <c r="AF374" s="281"/>
      <c r="AG374" s="280"/>
      <c r="AH374" s="282"/>
      <c r="AI374" s="280"/>
      <c r="AJ374" s="282"/>
      <c r="AK374" s="124"/>
      <c r="AL374" s="125"/>
      <c r="AM374" s="126"/>
      <c r="AN374" s="127"/>
      <c r="AO374" s="127"/>
      <c r="AP374" s="127"/>
      <c r="AQ374" s="115" t="str">
        <f t="shared" si="70"/>
        <v/>
      </c>
      <c r="AR374" s="115">
        <f t="shared" si="73"/>
        <v>0</v>
      </c>
      <c r="AS374" s="115" t="str">
        <f t="shared" si="65"/>
        <v/>
      </c>
      <c r="AT374" s="116" t="str">
        <f ca="1">IF(AS374="","",MIN(OFFSET(C374,0,0):OFFSET(C374,AS374-1,0)))</f>
        <v/>
      </c>
      <c r="AU374" s="116" t="str">
        <f ca="1">IF(AS374="","",MIN(OFFSET(D374,0,0):OFFSET(D374,AS374-1,0)))</f>
        <v/>
      </c>
      <c r="AV374" s="116" t="str">
        <f ca="1">IF(AS374="","",MAX(OFFSET(C374,0,0):OFFSET(C374,AS374-1,0)))</f>
        <v/>
      </c>
      <c r="AW374" s="116" t="str">
        <f ca="1">IF(AS374="","",MAX(OFFSET(D374,0,0):OFFSET(D374,AS374-1,0)))</f>
        <v/>
      </c>
      <c r="AX374" s="116">
        <f t="shared" ca="1" si="71"/>
        <v>0</v>
      </c>
      <c r="AY374" s="117">
        <f t="shared" ca="1" si="72"/>
        <v>0</v>
      </c>
      <c r="AZ374" s="233" t="str">
        <f>IFERROR(IF(#REF!="",R374*'Unit Rates'!$D$17/100,#REF!),"")</f>
        <v/>
      </c>
    </row>
    <row r="375" spans="1:52" ht="15.6" x14ac:dyDescent="0.3">
      <c r="A375" s="327"/>
      <c r="B375" s="329"/>
      <c r="C375" s="328"/>
      <c r="D375" s="330"/>
      <c r="E375" s="110">
        <f t="shared" si="67"/>
        <v>1</v>
      </c>
      <c r="F375" s="121"/>
      <c r="G375" s="121"/>
      <c r="H375" s="122">
        <f t="shared" si="68"/>
        <v>0</v>
      </c>
      <c r="I375" s="123"/>
      <c r="J375" s="111"/>
      <c r="K375" s="112"/>
      <c r="L375" s="113" t="e">
        <f>VLOOKUP('Damage Pickup'!$J375&amp;'Damage Pickup'!$K375,Code!$I$2:$M$51,4,0)</f>
        <v>#N/A</v>
      </c>
      <c r="M375" s="331"/>
      <c r="N375" s="332"/>
      <c r="O375" s="286"/>
      <c r="P375" s="109"/>
      <c r="Q375" s="114" t="e">
        <f>VLOOKUP(J375&amp;K375,Code!$I$2:$M$51,5,0)</f>
        <v>#N/A</v>
      </c>
      <c r="R375" s="262" t="e">
        <f t="shared" si="69"/>
        <v>#N/A</v>
      </c>
      <c r="S375" s="333">
        <f t="shared" si="63"/>
        <v>0</v>
      </c>
      <c r="T375" s="264" t="str">
        <f>IFERROR(R375*'Unit Rates'!$D$17/100,"")</f>
        <v/>
      </c>
      <c r="U375" s="260">
        <f t="shared" si="64"/>
        <v>0</v>
      </c>
      <c r="V375" s="284"/>
      <c r="W375" s="280" t="s">
        <v>385</v>
      </c>
      <c r="X375" s="281" t="s">
        <v>371</v>
      </c>
      <c r="Y375" s="281"/>
      <c r="Z375" s="280"/>
      <c r="AA375" s="281"/>
      <c r="AB375" s="281"/>
      <c r="AC375" s="282"/>
      <c r="AD375" s="281"/>
      <c r="AE375" s="281"/>
      <c r="AF375" s="281"/>
      <c r="AG375" s="280"/>
      <c r="AH375" s="282"/>
      <c r="AI375" s="280"/>
      <c r="AJ375" s="282"/>
      <c r="AK375" s="124"/>
      <c r="AL375" s="125"/>
      <c r="AM375" s="126"/>
      <c r="AN375" s="127"/>
      <c r="AO375" s="127"/>
      <c r="AP375" s="127"/>
      <c r="AQ375" s="115" t="str">
        <f t="shared" si="70"/>
        <v/>
      </c>
      <c r="AR375" s="115">
        <f t="shared" si="73"/>
        <v>0</v>
      </c>
      <c r="AS375" s="115" t="str">
        <f t="shared" si="65"/>
        <v/>
      </c>
      <c r="AT375" s="116" t="str">
        <f ca="1">IF(AS375="","",MIN(OFFSET(C375,0,0):OFFSET(C375,AS375-1,0)))</f>
        <v/>
      </c>
      <c r="AU375" s="116" t="str">
        <f ca="1">IF(AS375="","",MIN(OFFSET(D375,0,0):OFFSET(D375,AS375-1,0)))</f>
        <v/>
      </c>
      <c r="AV375" s="116" t="str">
        <f ca="1">IF(AS375="","",MAX(OFFSET(C375,0,0):OFFSET(C375,AS375-1,0)))</f>
        <v/>
      </c>
      <c r="AW375" s="116" t="str">
        <f ca="1">IF(AS375="","",MAX(OFFSET(D375,0,0):OFFSET(D375,AS375-1,0)))</f>
        <v/>
      </c>
      <c r="AX375" s="116">
        <f t="shared" ca="1" si="71"/>
        <v>0</v>
      </c>
      <c r="AY375" s="117">
        <f t="shared" ca="1" si="72"/>
        <v>0</v>
      </c>
      <c r="AZ375" s="233" t="str">
        <f>IFERROR(IF(#REF!="",R375*'Unit Rates'!$D$17/100,#REF!),"")</f>
        <v/>
      </c>
    </row>
    <row r="376" spans="1:52" ht="15.6" x14ac:dyDescent="0.3">
      <c r="A376" s="327"/>
      <c r="B376" s="329"/>
      <c r="C376" s="328"/>
      <c r="D376" s="330"/>
      <c r="E376" s="110">
        <f t="shared" si="67"/>
        <v>1</v>
      </c>
      <c r="F376" s="121"/>
      <c r="G376" s="121"/>
      <c r="H376" s="122">
        <f t="shared" si="68"/>
        <v>0</v>
      </c>
      <c r="I376" s="123"/>
      <c r="J376" s="111"/>
      <c r="K376" s="112"/>
      <c r="L376" s="113" t="e">
        <f>VLOOKUP('Damage Pickup'!$J376&amp;'Damage Pickup'!$K376,Code!$I$2:$M$51,4,0)</f>
        <v>#N/A</v>
      </c>
      <c r="M376" s="331"/>
      <c r="N376" s="332"/>
      <c r="O376" s="286"/>
      <c r="P376" s="109"/>
      <c r="Q376" s="114" t="e">
        <f>VLOOKUP(J376&amp;K376,Code!$I$2:$M$51,5,0)</f>
        <v>#N/A</v>
      </c>
      <c r="R376" s="262" t="e">
        <f t="shared" si="69"/>
        <v>#N/A</v>
      </c>
      <c r="S376" s="333">
        <f t="shared" si="63"/>
        <v>0</v>
      </c>
      <c r="T376" s="264" t="str">
        <f>IFERROR(R376*'Unit Rates'!$D$17/100,"")</f>
        <v/>
      </c>
      <c r="U376" s="260">
        <f t="shared" si="64"/>
        <v>0</v>
      </c>
      <c r="V376" s="284"/>
      <c r="W376" s="280" t="s">
        <v>385</v>
      </c>
      <c r="X376" s="281" t="s">
        <v>371</v>
      </c>
      <c r="Y376" s="281"/>
      <c r="Z376" s="280"/>
      <c r="AA376" s="281"/>
      <c r="AB376" s="281"/>
      <c r="AC376" s="282"/>
      <c r="AD376" s="281"/>
      <c r="AE376" s="281"/>
      <c r="AF376" s="281"/>
      <c r="AG376" s="280"/>
      <c r="AH376" s="282"/>
      <c r="AI376" s="280"/>
      <c r="AJ376" s="282"/>
      <c r="AK376" s="124"/>
      <c r="AL376" s="125"/>
      <c r="AM376" s="126"/>
      <c r="AN376" s="127"/>
      <c r="AO376" s="127"/>
      <c r="AP376" s="127"/>
      <c r="AQ376" s="115" t="str">
        <f t="shared" si="70"/>
        <v/>
      </c>
      <c r="AR376" s="115">
        <f t="shared" si="73"/>
        <v>0</v>
      </c>
      <c r="AS376" s="115" t="str">
        <f t="shared" si="65"/>
        <v/>
      </c>
      <c r="AT376" s="116" t="str">
        <f ca="1">IF(AS376="","",MIN(OFFSET(C376,0,0):OFFSET(C376,AS376-1,0)))</f>
        <v/>
      </c>
      <c r="AU376" s="116" t="str">
        <f ca="1">IF(AS376="","",MIN(OFFSET(D376,0,0):OFFSET(D376,AS376-1,0)))</f>
        <v/>
      </c>
      <c r="AV376" s="116" t="str">
        <f ca="1">IF(AS376="","",MAX(OFFSET(C376,0,0):OFFSET(C376,AS376-1,0)))</f>
        <v/>
      </c>
      <c r="AW376" s="116" t="str">
        <f ca="1">IF(AS376="","",MAX(OFFSET(D376,0,0):OFFSET(D376,AS376-1,0)))</f>
        <v/>
      </c>
      <c r="AX376" s="116">
        <f t="shared" ca="1" si="71"/>
        <v>0</v>
      </c>
      <c r="AY376" s="117">
        <f t="shared" ca="1" si="72"/>
        <v>0</v>
      </c>
      <c r="AZ376" s="233" t="str">
        <f>IFERROR(IF(#REF!="",R376*'Unit Rates'!$D$17/100,#REF!),"")</f>
        <v/>
      </c>
    </row>
    <row r="377" spans="1:52" ht="15.6" x14ac:dyDescent="0.3">
      <c r="A377" s="327"/>
      <c r="B377" s="329"/>
      <c r="C377" s="328"/>
      <c r="D377" s="330"/>
      <c r="E377" s="110">
        <f t="shared" si="67"/>
        <v>1</v>
      </c>
      <c r="F377" s="121"/>
      <c r="G377" s="121"/>
      <c r="H377" s="122">
        <f t="shared" si="68"/>
        <v>0</v>
      </c>
      <c r="I377" s="123"/>
      <c r="J377" s="111"/>
      <c r="K377" s="112"/>
      <c r="L377" s="113" t="e">
        <f>VLOOKUP('Damage Pickup'!$J377&amp;'Damage Pickup'!$K377,Code!$I$2:$M$51,4,0)</f>
        <v>#N/A</v>
      </c>
      <c r="M377" s="331"/>
      <c r="N377" s="332"/>
      <c r="O377" s="286"/>
      <c r="P377" s="109"/>
      <c r="Q377" s="114" t="e">
        <f>VLOOKUP(J377&amp;K377,Code!$I$2:$M$51,5,0)</f>
        <v>#N/A</v>
      </c>
      <c r="R377" s="262" t="e">
        <f t="shared" si="69"/>
        <v>#N/A</v>
      </c>
      <c r="S377" s="333">
        <f t="shared" ref="S377:S440" si="74">SUMIF($AR:$AR,AQ377,$R:$R)</f>
        <v>0</v>
      </c>
      <c r="T377" s="264" t="str">
        <f>IFERROR(R377*'Unit Rates'!$D$17/100,"")</f>
        <v/>
      </c>
      <c r="U377" s="260">
        <f t="shared" ref="U377:U440" si="75">SUMIF($AR:$AR,AQ377,$T:$T)</f>
        <v>0</v>
      </c>
      <c r="V377" s="284"/>
      <c r="W377" s="280" t="s">
        <v>385</v>
      </c>
      <c r="X377" s="281" t="s">
        <v>371</v>
      </c>
      <c r="Y377" s="281"/>
      <c r="Z377" s="280"/>
      <c r="AA377" s="281"/>
      <c r="AB377" s="281"/>
      <c r="AC377" s="282"/>
      <c r="AD377" s="281"/>
      <c r="AE377" s="281"/>
      <c r="AF377" s="281"/>
      <c r="AG377" s="280"/>
      <c r="AH377" s="282"/>
      <c r="AI377" s="280"/>
      <c r="AJ377" s="282"/>
      <c r="AK377" s="124"/>
      <c r="AL377" s="125"/>
      <c r="AM377" s="126"/>
      <c r="AN377" s="127"/>
      <c r="AO377" s="127"/>
      <c r="AP377" s="127"/>
      <c r="AQ377" s="115" t="str">
        <f t="shared" si="70"/>
        <v/>
      </c>
      <c r="AR377" s="115">
        <f t="shared" si="73"/>
        <v>0</v>
      </c>
      <c r="AS377" s="115" t="str">
        <f t="shared" ref="AS377:AS440" si="76">IF(AQ377="","",COUNTIF($AR:$AR,AQ377))</f>
        <v/>
      </c>
      <c r="AT377" s="116" t="str">
        <f ca="1">IF(AS377="","",MIN(OFFSET(C377,0,0):OFFSET(C377,AS377-1,0)))</f>
        <v/>
      </c>
      <c r="AU377" s="116" t="str">
        <f ca="1">IF(AS377="","",MIN(OFFSET(D377,0,0):OFFSET(D377,AS377-1,0)))</f>
        <v/>
      </c>
      <c r="AV377" s="116" t="str">
        <f ca="1">IF(AS377="","",MAX(OFFSET(C377,0,0):OFFSET(C377,AS377-1,0)))</f>
        <v/>
      </c>
      <c r="AW377" s="116" t="str">
        <f ca="1">IF(AS377="","",MAX(OFFSET(D377,0,0):OFFSET(D377,AS377-1,0)))</f>
        <v/>
      </c>
      <c r="AX377" s="116">
        <f t="shared" ca="1" si="71"/>
        <v>0</v>
      </c>
      <c r="AY377" s="117">
        <f t="shared" ca="1" si="72"/>
        <v>0</v>
      </c>
      <c r="AZ377" s="233" t="str">
        <f>IFERROR(IF(#REF!="",R377*'Unit Rates'!$D$17/100,#REF!),"")</f>
        <v/>
      </c>
    </row>
    <row r="378" spans="1:52" ht="15.6" x14ac:dyDescent="0.3">
      <c r="A378" s="327"/>
      <c r="B378" s="329"/>
      <c r="C378" s="328"/>
      <c r="D378" s="330"/>
      <c r="E378" s="110">
        <f t="shared" si="67"/>
        <v>1</v>
      </c>
      <c r="F378" s="121"/>
      <c r="G378" s="121"/>
      <c r="H378" s="122">
        <f t="shared" si="68"/>
        <v>0</v>
      </c>
      <c r="I378" s="123"/>
      <c r="J378" s="111"/>
      <c r="K378" s="112"/>
      <c r="L378" s="113" t="e">
        <f>VLOOKUP('Damage Pickup'!$J378&amp;'Damage Pickup'!$K378,Code!$I$2:$M$51,4,0)</f>
        <v>#N/A</v>
      </c>
      <c r="M378" s="331"/>
      <c r="N378" s="332"/>
      <c r="O378" s="286"/>
      <c r="P378" s="109"/>
      <c r="Q378" s="114" t="e">
        <f>VLOOKUP(J378&amp;K378,Code!$I$2:$M$51,5,0)</f>
        <v>#N/A</v>
      </c>
      <c r="R378" s="262" t="e">
        <f t="shared" si="69"/>
        <v>#N/A</v>
      </c>
      <c r="S378" s="333">
        <f t="shared" si="74"/>
        <v>0</v>
      </c>
      <c r="T378" s="264" t="str">
        <f>IFERROR(R378*'Unit Rates'!$D$17/100,"")</f>
        <v/>
      </c>
      <c r="U378" s="260">
        <f t="shared" si="75"/>
        <v>0</v>
      </c>
      <c r="V378" s="284"/>
      <c r="W378" s="280" t="s">
        <v>385</v>
      </c>
      <c r="X378" s="281" t="s">
        <v>371</v>
      </c>
      <c r="Y378" s="281"/>
      <c r="Z378" s="280"/>
      <c r="AA378" s="281"/>
      <c r="AB378" s="281"/>
      <c r="AC378" s="282"/>
      <c r="AD378" s="281"/>
      <c r="AE378" s="281"/>
      <c r="AF378" s="281"/>
      <c r="AG378" s="280"/>
      <c r="AH378" s="282"/>
      <c r="AI378" s="280"/>
      <c r="AJ378" s="282"/>
      <c r="AK378" s="124"/>
      <c r="AL378" s="125"/>
      <c r="AM378" s="126"/>
      <c r="AN378" s="127"/>
      <c r="AO378" s="127"/>
      <c r="AP378" s="127"/>
      <c r="AQ378" s="115" t="str">
        <f t="shared" si="70"/>
        <v/>
      </c>
      <c r="AR378" s="115">
        <f t="shared" si="73"/>
        <v>0</v>
      </c>
      <c r="AS378" s="115" t="str">
        <f t="shared" si="76"/>
        <v/>
      </c>
      <c r="AT378" s="116" t="str">
        <f ca="1">IF(AS378="","",MIN(OFFSET(C378,0,0):OFFSET(C378,AS378-1,0)))</f>
        <v/>
      </c>
      <c r="AU378" s="116" t="str">
        <f ca="1">IF(AS378="","",MIN(OFFSET(D378,0,0):OFFSET(D378,AS378-1,0)))</f>
        <v/>
      </c>
      <c r="AV378" s="116" t="str">
        <f ca="1">IF(AS378="","",MAX(OFFSET(C378,0,0):OFFSET(C378,AS378-1,0)))</f>
        <v/>
      </c>
      <c r="AW378" s="116" t="str">
        <f ca="1">IF(AS378="","",MAX(OFFSET(D378,0,0):OFFSET(D378,AS378-1,0)))</f>
        <v/>
      </c>
      <c r="AX378" s="116">
        <f t="shared" ca="1" si="71"/>
        <v>0</v>
      </c>
      <c r="AY378" s="117">
        <f t="shared" ca="1" si="72"/>
        <v>0</v>
      </c>
      <c r="AZ378" s="233" t="str">
        <f>IFERROR(IF(#REF!="",R378*'Unit Rates'!$D$17/100,#REF!),"")</f>
        <v/>
      </c>
    </row>
    <row r="379" spans="1:52" ht="15.6" x14ac:dyDescent="0.3">
      <c r="A379" s="327"/>
      <c r="B379" s="329"/>
      <c r="C379" s="328"/>
      <c r="D379" s="330"/>
      <c r="E379" s="110">
        <f t="shared" si="67"/>
        <v>1</v>
      </c>
      <c r="F379" s="121"/>
      <c r="G379" s="121"/>
      <c r="H379" s="122">
        <f t="shared" si="68"/>
        <v>0</v>
      </c>
      <c r="I379" s="123"/>
      <c r="J379" s="111"/>
      <c r="K379" s="112"/>
      <c r="L379" s="113" t="e">
        <f>VLOOKUP('Damage Pickup'!$J379&amp;'Damage Pickup'!$K379,Code!$I$2:$M$51,4,0)</f>
        <v>#N/A</v>
      </c>
      <c r="M379" s="331"/>
      <c r="N379" s="332"/>
      <c r="O379" s="286"/>
      <c r="P379" s="109"/>
      <c r="Q379" s="114" t="e">
        <f>VLOOKUP(J379&amp;K379,Code!$I$2:$M$51,5,0)</f>
        <v>#N/A</v>
      </c>
      <c r="R379" s="262" t="e">
        <f t="shared" si="69"/>
        <v>#N/A</v>
      </c>
      <c r="S379" s="333">
        <f t="shared" si="74"/>
        <v>0</v>
      </c>
      <c r="T379" s="264" t="str">
        <f>IFERROR(R379*'Unit Rates'!$D$17/100,"")</f>
        <v/>
      </c>
      <c r="U379" s="260">
        <f t="shared" si="75"/>
        <v>0</v>
      </c>
      <c r="V379" s="284"/>
      <c r="W379" s="280" t="s">
        <v>385</v>
      </c>
      <c r="X379" s="281" t="s">
        <v>371</v>
      </c>
      <c r="Y379" s="281"/>
      <c r="Z379" s="280"/>
      <c r="AA379" s="281"/>
      <c r="AB379" s="281"/>
      <c r="AC379" s="282"/>
      <c r="AD379" s="281"/>
      <c r="AE379" s="281"/>
      <c r="AF379" s="281"/>
      <c r="AG379" s="280"/>
      <c r="AH379" s="282"/>
      <c r="AI379" s="280"/>
      <c r="AJ379" s="282"/>
      <c r="AK379" s="124"/>
      <c r="AL379" s="125"/>
      <c r="AM379" s="126"/>
      <c r="AN379" s="127"/>
      <c r="AO379" s="127"/>
      <c r="AP379" s="127"/>
      <c r="AQ379" s="115" t="str">
        <f t="shared" si="70"/>
        <v/>
      </c>
      <c r="AR379" s="115">
        <f t="shared" si="73"/>
        <v>0</v>
      </c>
      <c r="AS379" s="115" t="str">
        <f t="shared" si="76"/>
        <v/>
      </c>
      <c r="AT379" s="116" t="str">
        <f ca="1">IF(AS379="","",MIN(OFFSET(C379,0,0):OFFSET(C379,AS379-1,0)))</f>
        <v/>
      </c>
      <c r="AU379" s="116" t="str">
        <f ca="1">IF(AS379="","",MIN(OFFSET(D379,0,0):OFFSET(D379,AS379-1,0)))</f>
        <v/>
      </c>
      <c r="AV379" s="116" t="str">
        <f ca="1">IF(AS379="","",MAX(OFFSET(C379,0,0):OFFSET(C379,AS379-1,0)))</f>
        <v/>
      </c>
      <c r="AW379" s="116" t="str">
        <f ca="1">IF(AS379="","",MAX(OFFSET(D379,0,0):OFFSET(D379,AS379-1,0)))</f>
        <v/>
      </c>
      <c r="AX379" s="116">
        <f t="shared" ca="1" si="71"/>
        <v>0</v>
      </c>
      <c r="AY379" s="117">
        <f t="shared" ca="1" si="72"/>
        <v>0</v>
      </c>
      <c r="AZ379" s="233" t="str">
        <f>IFERROR(IF(#REF!="",R379*'Unit Rates'!$D$17/100,#REF!),"")</f>
        <v/>
      </c>
    </row>
    <row r="380" spans="1:52" ht="15.6" x14ac:dyDescent="0.3">
      <c r="A380" s="327"/>
      <c r="B380" s="329"/>
      <c r="C380" s="328"/>
      <c r="D380" s="330"/>
      <c r="E380" s="110">
        <f t="shared" si="67"/>
        <v>1</v>
      </c>
      <c r="F380" s="121"/>
      <c r="G380" s="121"/>
      <c r="H380" s="122">
        <f t="shared" si="68"/>
        <v>0</v>
      </c>
      <c r="I380" s="123"/>
      <c r="J380" s="111"/>
      <c r="K380" s="112"/>
      <c r="L380" s="113" t="e">
        <f>VLOOKUP('Damage Pickup'!$J380&amp;'Damage Pickup'!$K380,Code!$I$2:$M$51,4,0)</f>
        <v>#N/A</v>
      </c>
      <c r="M380" s="331"/>
      <c r="N380" s="332"/>
      <c r="O380" s="286"/>
      <c r="P380" s="109"/>
      <c r="Q380" s="114" t="e">
        <f>VLOOKUP(J380&amp;K380,Code!$I$2:$M$51,5,0)</f>
        <v>#N/A</v>
      </c>
      <c r="R380" s="262" t="e">
        <f t="shared" si="69"/>
        <v>#N/A</v>
      </c>
      <c r="S380" s="333">
        <f t="shared" si="74"/>
        <v>0</v>
      </c>
      <c r="T380" s="264" t="str">
        <f>IFERROR(R380*'Unit Rates'!$D$17/100,"")</f>
        <v/>
      </c>
      <c r="U380" s="260">
        <f t="shared" si="75"/>
        <v>0</v>
      </c>
      <c r="V380" s="284"/>
      <c r="W380" s="280" t="s">
        <v>385</v>
      </c>
      <c r="X380" s="281" t="s">
        <v>371</v>
      </c>
      <c r="Y380" s="281"/>
      <c r="Z380" s="280"/>
      <c r="AA380" s="281"/>
      <c r="AB380" s="281"/>
      <c r="AC380" s="282"/>
      <c r="AD380" s="281"/>
      <c r="AE380" s="281"/>
      <c r="AF380" s="281"/>
      <c r="AG380" s="280"/>
      <c r="AH380" s="282"/>
      <c r="AI380" s="280"/>
      <c r="AJ380" s="282"/>
      <c r="AK380" s="124"/>
      <c r="AL380" s="125"/>
      <c r="AM380" s="126"/>
      <c r="AN380" s="127"/>
      <c r="AO380" s="127"/>
      <c r="AP380" s="127"/>
      <c r="AQ380" s="115" t="str">
        <f t="shared" si="70"/>
        <v/>
      </c>
      <c r="AR380" s="115">
        <f t="shared" si="73"/>
        <v>0</v>
      </c>
      <c r="AS380" s="115" t="str">
        <f t="shared" si="76"/>
        <v/>
      </c>
      <c r="AT380" s="116" t="str">
        <f ca="1">IF(AS380="","",MIN(OFFSET(C380,0,0):OFFSET(C380,AS380-1,0)))</f>
        <v/>
      </c>
      <c r="AU380" s="116" t="str">
        <f ca="1">IF(AS380="","",MIN(OFFSET(D380,0,0):OFFSET(D380,AS380-1,0)))</f>
        <v/>
      </c>
      <c r="AV380" s="116" t="str">
        <f ca="1">IF(AS380="","",MAX(OFFSET(C380,0,0):OFFSET(C380,AS380-1,0)))</f>
        <v/>
      </c>
      <c r="AW380" s="116" t="str">
        <f ca="1">IF(AS380="","",MAX(OFFSET(D380,0,0):OFFSET(D380,AS380-1,0)))</f>
        <v/>
      </c>
      <c r="AX380" s="116">
        <f t="shared" ca="1" si="71"/>
        <v>0</v>
      </c>
      <c r="AY380" s="117">
        <f t="shared" ca="1" si="72"/>
        <v>0</v>
      </c>
      <c r="AZ380" s="233" t="str">
        <f>IFERROR(IF(#REF!="",R380*'Unit Rates'!$D$17/100,#REF!),"")</f>
        <v/>
      </c>
    </row>
    <row r="381" spans="1:52" ht="15.6" x14ac:dyDescent="0.3">
      <c r="A381" s="327"/>
      <c r="B381" s="329"/>
      <c r="C381" s="328"/>
      <c r="D381" s="330"/>
      <c r="E381" s="110">
        <f t="shared" si="67"/>
        <v>1</v>
      </c>
      <c r="F381" s="121"/>
      <c r="G381" s="121"/>
      <c r="H381" s="122">
        <f t="shared" si="68"/>
        <v>0</v>
      </c>
      <c r="I381" s="123"/>
      <c r="J381" s="111"/>
      <c r="K381" s="112"/>
      <c r="L381" s="113" t="e">
        <f>VLOOKUP('Damage Pickup'!$J381&amp;'Damage Pickup'!$K381,Code!$I$2:$M$51,4,0)</f>
        <v>#N/A</v>
      </c>
      <c r="M381" s="331"/>
      <c r="N381" s="332"/>
      <c r="O381" s="286"/>
      <c r="P381" s="109"/>
      <c r="Q381" s="114" t="e">
        <f>VLOOKUP(J381&amp;K381,Code!$I$2:$M$51,5,0)</f>
        <v>#N/A</v>
      </c>
      <c r="R381" s="262" t="e">
        <f t="shared" si="69"/>
        <v>#N/A</v>
      </c>
      <c r="S381" s="333">
        <f t="shared" si="74"/>
        <v>0</v>
      </c>
      <c r="T381" s="264" t="str">
        <f>IFERROR(R381*'Unit Rates'!$D$17/100,"")</f>
        <v/>
      </c>
      <c r="U381" s="260">
        <f t="shared" si="75"/>
        <v>0</v>
      </c>
      <c r="V381" s="284"/>
      <c r="W381" s="280" t="s">
        <v>385</v>
      </c>
      <c r="X381" s="281" t="s">
        <v>371</v>
      </c>
      <c r="Y381" s="281"/>
      <c r="Z381" s="280"/>
      <c r="AA381" s="281"/>
      <c r="AB381" s="281"/>
      <c r="AC381" s="282"/>
      <c r="AD381" s="281"/>
      <c r="AE381" s="281"/>
      <c r="AF381" s="281"/>
      <c r="AG381" s="280"/>
      <c r="AH381" s="282"/>
      <c r="AI381" s="280"/>
      <c r="AJ381" s="282"/>
      <c r="AK381" s="124"/>
      <c r="AL381" s="125"/>
      <c r="AM381" s="126"/>
      <c r="AN381" s="127"/>
      <c r="AO381" s="127"/>
      <c r="AP381" s="127"/>
      <c r="AQ381" s="115" t="str">
        <f t="shared" si="70"/>
        <v/>
      </c>
      <c r="AR381" s="115">
        <f t="shared" si="73"/>
        <v>0</v>
      </c>
      <c r="AS381" s="115" t="str">
        <f t="shared" si="76"/>
        <v/>
      </c>
      <c r="AT381" s="116" t="str">
        <f ca="1">IF(AS381="","",MIN(OFFSET(C381,0,0):OFFSET(C381,AS381-1,0)))</f>
        <v/>
      </c>
      <c r="AU381" s="116" t="str">
        <f ca="1">IF(AS381="","",MIN(OFFSET(D381,0,0):OFFSET(D381,AS381-1,0)))</f>
        <v/>
      </c>
      <c r="AV381" s="116" t="str">
        <f ca="1">IF(AS381="","",MAX(OFFSET(C381,0,0):OFFSET(C381,AS381-1,0)))</f>
        <v/>
      </c>
      <c r="AW381" s="116" t="str">
        <f ca="1">IF(AS381="","",MAX(OFFSET(D381,0,0):OFFSET(D381,AS381-1,0)))</f>
        <v/>
      </c>
      <c r="AX381" s="116">
        <f t="shared" ca="1" si="71"/>
        <v>0</v>
      </c>
      <c r="AY381" s="117">
        <f t="shared" ca="1" si="72"/>
        <v>0</v>
      </c>
      <c r="AZ381" s="233" t="str">
        <f>IFERROR(IF(#REF!="",R381*'Unit Rates'!$D$17/100,#REF!),"")</f>
        <v/>
      </c>
    </row>
    <row r="382" spans="1:52" ht="15.6" x14ac:dyDescent="0.3">
      <c r="A382" s="327"/>
      <c r="B382" s="329"/>
      <c r="C382" s="328"/>
      <c r="D382" s="330"/>
      <c r="E382" s="110">
        <f t="shared" si="67"/>
        <v>1</v>
      </c>
      <c r="F382" s="121"/>
      <c r="G382" s="121"/>
      <c r="H382" s="122">
        <f t="shared" si="68"/>
        <v>0</v>
      </c>
      <c r="I382" s="123"/>
      <c r="J382" s="111"/>
      <c r="K382" s="112"/>
      <c r="L382" s="113" t="e">
        <f>VLOOKUP('Damage Pickup'!$J382&amp;'Damage Pickup'!$K382,Code!$I$2:$M$51,4,0)</f>
        <v>#N/A</v>
      </c>
      <c r="M382" s="331"/>
      <c r="N382" s="332"/>
      <c r="O382" s="286"/>
      <c r="P382" s="109"/>
      <c r="Q382" s="114" t="e">
        <f>VLOOKUP(J382&amp;K382,Code!$I$2:$M$51,5,0)</f>
        <v>#N/A</v>
      </c>
      <c r="R382" s="262" t="e">
        <f t="shared" si="69"/>
        <v>#N/A</v>
      </c>
      <c r="S382" s="333">
        <f t="shared" si="74"/>
        <v>0</v>
      </c>
      <c r="T382" s="264" t="str">
        <f>IFERROR(R382*'Unit Rates'!$D$17/100,"")</f>
        <v/>
      </c>
      <c r="U382" s="260">
        <f t="shared" si="75"/>
        <v>0</v>
      </c>
      <c r="V382" s="284"/>
      <c r="W382" s="280" t="s">
        <v>385</v>
      </c>
      <c r="X382" s="281" t="s">
        <v>371</v>
      </c>
      <c r="Y382" s="281"/>
      <c r="Z382" s="280"/>
      <c r="AA382" s="281"/>
      <c r="AB382" s="281"/>
      <c r="AC382" s="282"/>
      <c r="AD382" s="281"/>
      <c r="AE382" s="281"/>
      <c r="AF382" s="281"/>
      <c r="AG382" s="280"/>
      <c r="AH382" s="282"/>
      <c r="AI382" s="280"/>
      <c r="AJ382" s="282"/>
      <c r="AK382" s="124"/>
      <c r="AL382" s="125"/>
      <c r="AM382" s="126"/>
      <c r="AN382" s="127"/>
      <c r="AO382" s="127"/>
      <c r="AP382" s="127"/>
      <c r="AQ382" s="115" t="str">
        <f t="shared" si="70"/>
        <v/>
      </c>
      <c r="AR382" s="115">
        <f t="shared" si="73"/>
        <v>0</v>
      </c>
      <c r="AS382" s="115" t="str">
        <f t="shared" si="76"/>
        <v/>
      </c>
      <c r="AT382" s="116" t="str">
        <f ca="1">IF(AS382="","",MIN(OFFSET(C382,0,0):OFFSET(C382,AS382-1,0)))</f>
        <v/>
      </c>
      <c r="AU382" s="116" t="str">
        <f ca="1">IF(AS382="","",MIN(OFFSET(D382,0,0):OFFSET(D382,AS382-1,0)))</f>
        <v/>
      </c>
      <c r="AV382" s="116" t="str">
        <f ca="1">IF(AS382="","",MAX(OFFSET(C382,0,0):OFFSET(C382,AS382-1,0)))</f>
        <v/>
      </c>
      <c r="AW382" s="116" t="str">
        <f ca="1">IF(AS382="","",MAX(OFFSET(D382,0,0):OFFSET(D382,AS382-1,0)))</f>
        <v/>
      </c>
      <c r="AX382" s="116">
        <f t="shared" ca="1" si="71"/>
        <v>0</v>
      </c>
      <c r="AY382" s="117">
        <f t="shared" ca="1" si="72"/>
        <v>0</v>
      </c>
      <c r="AZ382" s="233" t="str">
        <f>IFERROR(IF(#REF!="",R382*'Unit Rates'!$D$17/100,#REF!),"")</f>
        <v/>
      </c>
    </row>
    <row r="383" spans="1:52" ht="15.6" x14ac:dyDescent="0.3">
      <c r="A383" s="327"/>
      <c r="B383" s="329"/>
      <c r="C383" s="328"/>
      <c r="D383" s="330"/>
      <c r="E383" s="110">
        <f t="shared" si="67"/>
        <v>1</v>
      </c>
      <c r="F383" s="121"/>
      <c r="G383" s="121"/>
      <c r="H383" s="122">
        <f t="shared" si="68"/>
        <v>0</v>
      </c>
      <c r="I383" s="123"/>
      <c r="J383" s="111"/>
      <c r="K383" s="112"/>
      <c r="L383" s="113" t="e">
        <f>VLOOKUP('Damage Pickup'!$J383&amp;'Damage Pickup'!$K383,Code!$I$2:$M$51,4,0)</f>
        <v>#N/A</v>
      </c>
      <c r="M383" s="331"/>
      <c r="N383" s="332"/>
      <c r="O383" s="286"/>
      <c r="P383" s="109"/>
      <c r="Q383" s="114" t="e">
        <f>VLOOKUP(J383&amp;K383,Code!$I$2:$M$51,5,0)</f>
        <v>#N/A</v>
      </c>
      <c r="R383" s="262" t="e">
        <f t="shared" si="69"/>
        <v>#N/A</v>
      </c>
      <c r="S383" s="333">
        <f t="shared" si="74"/>
        <v>0</v>
      </c>
      <c r="T383" s="264" t="str">
        <f>IFERROR(R383*'Unit Rates'!$D$17/100,"")</f>
        <v/>
      </c>
      <c r="U383" s="260">
        <f t="shared" si="75"/>
        <v>0</v>
      </c>
      <c r="V383" s="284"/>
      <c r="W383" s="280" t="s">
        <v>385</v>
      </c>
      <c r="X383" s="281" t="s">
        <v>371</v>
      </c>
      <c r="Y383" s="281"/>
      <c r="Z383" s="280"/>
      <c r="AA383" s="281"/>
      <c r="AB383" s="281"/>
      <c r="AC383" s="282"/>
      <c r="AD383" s="281"/>
      <c r="AE383" s="281"/>
      <c r="AF383" s="281"/>
      <c r="AG383" s="280"/>
      <c r="AH383" s="282"/>
      <c r="AI383" s="280"/>
      <c r="AJ383" s="282"/>
      <c r="AK383" s="124"/>
      <c r="AL383" s="125"/>
      <c r="AM383" s="126"/>
      <c r="AN383" s="127"/>
      <c r="AO383" s="127"/>
      <c r="AP383" s="127"/>
      <c r="AQ383" s="115" t="str">
        <f t="shared" si="70"/>
        <v/>
      </c>
      <c r="AR383" s="115">
        <f t="shared" si="73"/>
        <v>0</v>
      </c>
      <c r="AS383" s="115" t="str">
        <f t="shared" si="76"/>
        <v/>
      </c>
      <c r="AT383" s="116" t="str">
        <f ca="1">IF(AS383="","",MIN(OFFSET(C383,0,0):OFFSET(C383,AS383-1,0)))</f>
        <v/>
      </c>
      <c r="AU383" s="116" t="str">
        <f ca="1">IF(AS383="","",MIN(OFFSET(D383,0,0):OFFSET(D383,AS383-1,0)))</f>
        <v/>
      </c>
      <c r="AV383" s="116" t="str">
        <f ca="1">IF(AS383="","",MAX(OFFSET(C383,0,0):OFFSET(C383,AS383-1,0)))</f>
        <v/>
      </c>
      <c r="AW383" s="116" t="str">
        <f ca="1">IF(AS383="","",MAX(OFFSET(D383,0,0):OFFSET(D383,AS383-1,0)))</f>
        <v/>
      </c>
      <c r="AX383" s="116">
        <f t="shared" ca="1" si="71"/>
        <v>0</v>
      </c>
      <c r="AY383" s="117">
        <f t="shared" ca="1" si="72"/>
        <v>0</v>
      </c>
      <c r="AZ383" s="233" t="str">
        <f>IFERROR(IF(#REF!="",R383*'Unit Rates'!$D$17/100,#REF!),"")</f>
        <v/>
      </c>
    </row>
    <row r="384" spans="1:52" ht="15.6" x14ac:dyDescent="0.3">
      <c r="A384" s="327"/>
      <c r="B384" s="329"/>
      <c r="C384" s="328"/>
      <c r="D384" s="330"/>
      <c r="E384" s="110">
        <f t="shared" si="67"/>
        <v>1</v>
      </c>
      <c r="F384" s="121"/>
      <c r="G384" s="121"/>
      <c r="H384" s="122">
        <f t="shared" si="68"/>
        <v>0</v>
      </c>
      <c r="I384" s="123"/>
      <c r="J384" s="111"/>
      <c r="K384" s="112"/>
      <c r="L384" s="113" t="e">
        <f>VLOOKUP('Damage Pickup'!$J384&amp;'Damage Pickup'!$K384,Code!$I$2:$M$51,4,0)</f>
        <v>#N/A</v>
      </c>
      <c r="M384" s="331"/>
      <c r="N384" s="332"/>
      <c r="O384" s="286"/>
      <c r="P384" s="109"/>
      <c r="Q384" s="114" t="e">
        <f>VLOOKUP(J384&amp;K384,Code!$I$2:$M$51,5,0)</f>
        <v>#N/A</v>
      </c>
      <c r="R384" s="262" t="e">
        <f t="shared" si="69"/>
        <v>#N/A</v>
      </c>
      <c r="S384" s="333">
        <f t="shared" si="74"/>
        <v>0</v>
      </c>
      <c r="T384" s="264" t="str">
        <f>IFERROR(R384*'Unit Rates'!$D$17/100,"")</f>
        <v/>
      </c>
      <c r="U384" s="260">
        <f t="shared" si="75"/>
        <v>0</v>
      </c>
      <c r="V384" s="284"/>
      <c r="W384" s="280" t="s">
        <v>385</v>
      </c>
      <c r="X384" s="281" t="s">
        <v>371</v>
      </c>
      <c r="Y384" s="281"/>
      <c r="Z384" s="280"/>
      <c r="AA384" s="281"/>
      <c r="AB384" s="281"/>
      <c r="AC384" s="282"/>
      <c r="AD384" s="281"/>
      <c r="AE384" s="281"/>
      <c r="AF384" s="281"/>
      <c r="AG384" s="280"/>
      <c r="AH384" s="282"/>
      <c r="AI384" s="280"/>
      <c r="AJ384" s="282"/>
      <c r="AK384" s="124"/>
      <c r="AL384" s="125"/>
      <c r="AM384" s="126"/>
      <c r="AN384" s="127"/>
      <c r="AO384" s="127"/>
      <c r="AP384" s="127"/>
      <c r="AQ384" s="115" t="str">
        <f t="shared" si="70"/>
        <v/>
      </c>
      <c r="AR384" s="115">
        <f t="shared" si="73"/>
        <v>0</v>
      </c>
      <c r="AS384" s="115" t="str">
        <f t="shared" si="76"/>
        <v/>
      </c>
      <c r="AT384" s="116" t="str">
        <f ca="1">IF(AS384="","",MIN(OFFSET(C384,0,0):OFFSET(C384,AS384-1,0)))</f>
        <v/>
      </c>
      <c r="AU384" s="116" t="str">
        <f ca="1">IF(AS384="","",MIN(OFFSET(D384,0,0):OFFSET(D384,AS384-1,0)))</f>
        <v/>
      </c>
      <c r="AV384" s="116" t="str">
        <f ca="1">IF(AS384="","",MAX(OFFSET(C384,0,0):OFFSET(C384,AS384-1,0)))</f>
        <v/>
      </c>
      <c r="AW384" s="116" t="str">
        <f ca="1">IF(AS384="","",MAX(OFFSET(D384,0,0):OFFSET(D384,AS384-1,0)))</f>
        <v/>
      </c>
      <c r="AX384" s="116">
        <f t="shared" ca="1" si="71"/>
        <v>0</v>
      </c>
      <c r="AY384" s="117">
        <f t="shared" ca="1" si="72"/>
        <v>0</v>
      </c>
      <c r="AZ384" s="233" t="str">
        <f>IFERROR(IF(#REF!="",R384*'Unit Rates'!$D$17/100,#REF!),"")</f>
        <v/>
      </c>
    </row>
    <row r="385" spans="1:52" ht="15.6" x14ac:dyDescent="0.3">
      <c r="A385" s="327"/>
      <c r="B385" s="329"/>
      <c r="C385" s="328"/>
      <c r="D385" s="330"/>
      <c r="E385" s="110">
        <f t="shared" si="67"/>
        <v>1</v>
      </c>
      <c r="F385" s="121"/>
      <c r="G385" s="121"/>
      <c r="H385" s="122">
        <f t="shared" si="68"/>
        <v>0</v>
      </c>
      <c r="I385" s="123"/>
      <c r="J385" s="111"/>
      <c r="K385" s="112"/>
      <c r="L385" s="113" t="e">
        <f>VLOOKUP('Damage Pickup'!$J385&amp;'Damage Pickup'!$K385,Code!$I$2:$M$51,4,0)</f>
        <v>#N/A</v>
      </c>
      <c r="M385" s="331"/>
      <c r="N385" s="332"/>
      <c r="O385" s="286"/>
      <c r="P385" s="109"/>
      <c r="Q385" s="114" t="e">
        <f>VLOOKUP(J385&amp;K385,Code!$I$2:$M$51,5,0)</f>
        <v>#N/A</v>
      </c>
      <c r="R385" s="262" t="e">
        <f t="shared" si="69"/>
        <v>#N/A</v>
      </c>
      <c r="S385" s="333">
        <f t="shared" si="74"/>
        <v>0</v>
      </c>
      <c r="T385" s="264" t="str">
        <f>IFERROR(R385*'Unit Rates'!$D$17/100,"")</f>
        <v/>
      </c>
      <c r="U385" s="260">
        <f t="shared" si="75"/>
        <v>0</v>
      </c>
      <c r="V385" s="284"/>
      <c r="W385" s="280" t="s">
        <v>385</v>
      </c>
      <c r="X385" s="281" t="s">
        <v>371</v>
      </c>
      <c r="Y385" s="281"/>
      <c r="Z385" s="280"/>
      <c r="AA385" s="281"/>
      <c r="AB385" s="281"/>
      <c r="AC385" s="282"/>
      <c r="AD385" s="281"/>
      <c r="AE385" s="281"/>
      <c r="AF385" s="281"/>
      <c r="AG385" s="280"/>
      <c r="AH385" s="282"/>
      <c r="AI385" s="280"/>
      <c r="AJ385" s="282"/>
      <c r="AK385" s="124"/>
      <c r="AL385" s="125"/>
      <c r="AM385" s="126"/>
      <c r="AN385" s="127"/>
      <c r="AO385" s="127"/>
      <c r="AP385" s="127"/>
      <c r="AQ385" s="115" t="str">
        <f t="shared" si="70"/>
        <v/>
      </c>
      <c r="AR385" s="115">
        <f t="shared" si="73"/>
        <v>0</v>
      </c>
      <c r="AS385" s="115" t="str">
        <f t="shared" si="76"/>
        <v/>
      </c>
      <c r="AT385" s="116" t="str">
        <f ca="1">IF(AS385="","",MIN(OFFSET(C385,0,0):OFFSET(C385,AS385-1,0)))</f>
        <v/>
      </c>
      <c r="AU385" s="116" t="str">
        <f ca="1">IF(AS385="","",MIN(OFFSET(D385,0,0):OFFSET(D385,AS385-1,0)))</f>
        <v/>
      </c>
      <c r="AV385" s="116" t="str">
        <f ca="1">IF(AS385="","",MAX(OFFSET(C385,0,0):OFFSET(C385,AS385-1,0)))</f>
        <v/>
      </c>
      <c r="AW385" s="116" t="str">
        <f ca="1">IF(AS385="","",MAX(OFFSET(D385,0,0):OFFSET(D385,AS385-1,0)))</f>
        <v/>
      </c>
      <c r="AX385" s="116">
        <f t="shared" ca="1" si="71"/>
        <v>0</v>
      </c>
      <c r="AY385" s="117">
        <f t="shared" ca="1" si="72"/>
        <v>0</v>
      </c>
      <c r="AZ385" s="233" t="str">
        <f>IFERROR(IF(#REF!="",R385*'Unit Rates'!$D$17/100,#REF!),"")</f>
        <v/>
      </c>
    </row>
    <row r="386" spans="1:52" ht="15.6" x14ac:dyDescent="0.3">
      <c r="A386" s="327"/>
      <c r="B386" s="329"/>
      <c r="C386" s="328"/>
      <c r="D386" s="330"/>
      <c r="E386" s="110">
        <f t="shared" si="67"/>
        <v>1</v>
      </c>
      <c r="F386" s="121"/>
      <c r="G386" s="121"/>
      <c r="H386" s="122">
        <f t="shared" si="68"/>
        <v>0</v>
      </c>
      <c r="I386" s="123"/>
      <c r="J386" s="111"/>
      <c r="K386" s="112"/>
      <c r="L386" s="113" t="e">
        <f>VLOOKUP('Damage Pickup'!$J386&amp;'Damage Pickup'!$K386,Code!$I$2:$M$51,4,0)</f>
        <v>#N/A</v>
      </c>
      <c r="M386" s="331"/>
      <c r="N386" s="332"/>
      <c r="O386" s="286"/>
      <c r="P386" s="109"/>
      <c r="Q386" s="114" t="e">
        <f>VLOOKUP(J386&amp;K386,Code!$I$2:$M$51,5,0)</f>
        <v>#N/A</v>
      </c>
      <c r="R386" s="262" t="e">
        <f t="shared" si="69"/>
        <v>#N/A</v>
      </c>
      <c r="S386" s="333">
        <f t="shared" si="74"/>
        <v>0</v>
      </c>
      <c r="T386" s="264" t="str">
        <f>IFERROR(R386*'Unit Rates'!$D$17/100,"")</f>
        <v/>
      </c>
      <c r="U386" s="260">
        <f t="shared" si="75"/>
        <v>0</v>
      </c>
      <c r="V386" s="284"/>
      <c r="W386" s="280" t="s">
        <v>385</v>
      </c>
      <c r="X386" s="281" t="s">
        <v>371</v>
      </c>
      <c r="Y386" s="281"/>
      <c r="Z386" s="280"/>
      <c r="AA386" s="281"/>
      <c r="AB386" s="281"/>
      <c r="AC386" s="282"/>
      <c r="AD386" s="281"/>
      <c r="AE386" s="281"/>
      <c r="AF386" s="281"/>
      <c r="AG386" s="280"/>
      <c r="AH386" s="282"/>
      <c r="AI386" s="280"/>
      <c r="AJ386" s="282"/>
      <c r="AK386" s="124"/>
      <c r="AL386" s="125"/>
      <c r="AM386" s="126"/>
      <c r="AN386" s="127"/>
      <c r="AO386" s="127"/>
      <c r="AP386" s="127"/>
      <c r="AQ386" s="115" t="str">
        <f t="shared" si="70"/>
        <v/>
      </c>
      <c r="AR386" s="115">
        <f t="shared" si="73"/>
        <v>0</v>
      </c>
      <c r="AS386" s="115" t="str">
        <f t="shared" si="76"/>
        <v/>
      </c>
      <c r="AT386" s="116" t="str">
        <f ca="1">IF(AS386="","",MIN(OFFSET(C386,0,0):OFFSET(C386,AS386-1,0)))</f>
        <v/>
      </c>
      <c r="AU386" s="116" t="str">
        <f ca="1">IF(AS386="","",MIN(OFFSET(D386,0,0):OFFSET(D386,AS386-1,0)))</f>
        <v/>
      </c>
      <c r="AV386" s="116" t="str">
        <f ca="1">IF(AS386="","",MAX(OFFSET(C386,0,0):OFFSET(C386,AS386-1,0)))</f>
        <v/>
      </c>
      <c r="AW386" s="116" t="str">
        <f ca="1">IF(AS386="","",MAX(OFFSET(D386,0,0):OFFSET(D386,AS386-1,0)))</f>
        <v/>
      </c>
      <c r="AX386" s="116">
        <f t="shared" ca="1" si="71"/>
        <v>0</v>
      </c>
      <c r="AY386" s="117">
        <f t="shared" ca="1" si="72"/>
        <v>0</v>
      </c>
      <c r="AZ386" s="233" t="str">
        <f>IFERROR(IF(#REF!="",R386*'Unit Rates'!$D$17/100,#REF!),"")</f>
        <v/>
      </c>
    </row>
    <row r="387" spans="1:52" ht="15.6" x14ac:dyDescent="0.3">
      <c r="A387" s="327"/>
      <c r="B387" s="329"/>
      <c r="C387" s="328"/>
      <c r="D387" s="330"/>
      <c r="E387" s="110">
        <f t="shared" si="67"/>
        <v>1</v>
      </c>
      <c r="F387" s="121"/>
      <c r="G387" s="121"/>
      <c r="H387" s="122">
        <f t="shared" si="68"/>
        <v>0</v>
      </c>
      <c r="I387" s="123"/>
      <c r="J387" s="111"/>
      <c r="K387" s="112"/>
      <c r="L387" s="113" t="e">
        <f>VLOOKUP('Damage Pickup'!$J387&amp;'Damage Pickup'!$K387,Code!$I$2:$M$51,4,0)</f>
        <v>#N/A</v>
      </c>
      <c r="M387" s="331"/>
      <c r="N387" s="332"/>
      <c r="O387" s="286"/>
      <c r="P387" s="109"/>
      <c r="Q387" s="114" t="e">
        <f>VLOOKUP(J387&amp;K387,Code!$I$2:$M$51,5,0)</f>
        <v>#N/A</v>
      </c>
      <c r="R387" s="262" t="e">
        <f t="shared" si="69"/>
        <v>#N/A</v>
      </c>
      <c r="S387" s="333">
        <f t="shared" si="74"/>
        <v>0</v>
      </c>
      <c r="T387" s="264" t="str">
        <f>IFERROR(R387*'Unit Rates'!$D$17/100,"")</f>
        <v/>
      </c>
      <c r="U387" s="260">
        <f t="shared" si="75"/>
        <v>0</v>
      </c>
      <c r="V387" s="284"/>
      <c r="W387" s="280" t="s">
        <v>385</v>
      </c>
      <c r="X387" s="281" t="s">
        <v>371</v>
      </c>
      <c r="Y387" s="281"/>
      <c r="Z387" s="280"/>
      <c r="AA387" s="281"/>
      <c r="AB387" s="281"/>
      <c r="AC387" s="282"/>
      <c r="AD387" s="281"/>
      <c r="AE387" s="281"/>
      <c r="AF387" s="281"/>
      <c r="AG387" s="280"/>
      <c r="AH387" s="282"/>
      <c r="AI387" s="280"/>
      <c r="AJ387" s="282"/>
      <c r="AK387" s="124"/>
      <c r="AL387" s="125"/>
      <c r="AM387" s="126"/>
      <c r="AN387" s="127"/>
      <c r="AO387" s="127"/>
      <c r="AP387" s="127"/>
      <c r="AQ387" s="115" t="str">
        <f t="shared" si="70"/>
        <v/>
      </c>
      <c r="AR387" s="115">
        <f t="shared" si="73"/>
        <v>0</v>
      </c>
      <c r="AS387" s="115" t="str">
        <f t="shared" si="76"/>
        <v/>
      </c>
      <c r="AT387" s="116" t="str">
        <f ca="1">IF(AS387="","",MIN(OFFSET(C387,0,0):OFFSET(C387,AS387-1,0)))</f>
        <v/>
      </c>
      <c r="AU387" s="116" t="str">
        <f ca="1">IF(AS387="","",MIN(OFFSET(D387,0,0):OFFSET(D387,AS387-1,0)))</f>
        <v/>
      </c>
      <c r="AV387" s="116" t="str">
        <f ca="1">IF(AS387="","",MAX(OFFSET(C387,0,0):OFFSET(C387,AS387-1,0)))</f>
        <v/>
      </c>
      <c r="AW387" s="116" t="str">
        <f ca="1">IF(AS387="","",MAX(OFFSET(D387,0,0):OFFSET(D387,AS387-1,0)))</f>
        <v/>
      </c>
      <c r="AX387" s="116">
        <f t="shared" ca="1" si="71"/>
        <v>0</v>
      </c>
      <c r="AY387" s="117">
        <f t="shared" ca="1" si="72"/>
        <v>0</v>
      </c>
      <c r="AZ387" s="233" t="str">
        <f>IFERROR(IF(#REF!="",R387*'Unit Rates'!$D$17/100,#REF!),"")</f>
        <v/>
      </c>
    </row>
    <row r="388" spans="1:52" ht="15.6" x14ac:dyDescent="0.3">
      <c r="A388" s="327"/>
      <c r="B388" s="329"/>
      <c r="C388" s="328"/>
      <c r="D388" s="330"/>
      <c r="E388" s="110">
        <f t="shared" si="67"/>
        <v>1</v>
      </c>
      <c r="F388" s="121"/>
      <c r="G388" s="121"/>
      <c r="H388" s="122">
        <f t="shared" si="68"/>
        <v>0</v>
      </c>
      <c r="I388" s="123"/>
      <c r="J388" s="111"/>
      <c r="K388" s="112"/>
      <c r="L388" s="113" t="e">
        <f>VLOOKUP('Damage Pickup'!$J388&amp;'Damage Pickup'!$K388,Code!$I$2:$M$51,4,0)</f>
        <v>#N/A</v>
      </c>
      <c r="M388" s="331"/>
      <c r="N388" s="332"/>
      <c r="O388" s="286"/>
      <c r="P388" s="109"/>
      <c r="Q388" s="114" t="e">
        <f>VLOOKUP(J388&amp;K388,Code!$I$2:$M$51,5,0)</f>
        <v>#N/A</v>
      </c>
      <c r="R388" s="262" t="e">
        <f t="shared" si="69"/>
        <v>#N/A</v>
      </c>
      <c r="S388" s="333">
        <f t="shared" si="74"/>
        <v>0</v>
      </c>
      <c r="T388" s="264" t="str">
        <f>IFERROR(R388*'Unit Rates'!$D$17/100,"")</f>
        <v/>
      </c>
      <c r="U388" s="260">
        <f t="shared" si="75"/>
        <v>0</v>
      </c>
      <c r="V388" s="284"/>
      <c r="W388" s="280" t="s">
        <v>385</v>
      </c>
      <c r="X388" s="281" t="s">
        <v>371</v>
      </c>
      <c r="Y388" s="281"/>
      <c r="Z388" s="280"/>
      <c r="AA388" s="281"/>
      <c r="AB388" s="281"/>
      <c r="AC388" s="282"/>
      <c r="AD388" s="281"/>
      <c r="AE388" s="281"/>
      <c r="AF388" s="281"/>
      <c r="AG388" s="280"/>
      <c r="AH388" s="282"/>
      <c r="AI388" s="280"/>
      <c r="AJ388" s="282"/>
      <c r="AK388" s="124"/>
      <c r="AL388" s="125"/>
      <c r="AM388" s="126"/>
      <c r="AN388" s="127"/>
      <c r="AO388" s="127"/>
      <c r="AP388" s="127"/>
      <c r="AQ388" s="115" t="str">
        <f t="shared" si="70"/>
        <v/>
      </c>
      <c r="AR388" s="115">
        <f t="shared" si="73"/>
        <v>0</v>
      </c>
      <c r="AS388" s="115" t="str">
        <f t="shared" si="76"/>
        <v/>
      </c>
      <c r="AT388" s="116" t="str">
        <f ca="1">IF(AS388="","",MIN(OFFSET(C388,0,0):OFFSET(C388,AS388-1,0)))</f>
        <v/>
      </c>
      <c r="AU388" s="116" t="str">
        <f ca="1">IF(AS388="","",MIN(OFFSET(D388,0,0):OFFSET(D388,AS388-1,0)))</f>
        <v/>
      </c>
      <c r="AV388" s="116" t="str">
        <f ca="1">IF(AS388="","",MAX(OFFSET(C388,0,0):OFFSET(C388,AS388-1,0)))</f>
        <v/>
      </c>
      <c r="AW388" s="116" t="str">
        <f ca="1">IF(AS388="","",MAX(OFFSET(D388,0,0):OFFSET(D388,AS388-1,0)))</f>
        <v/>
      </c>
      <c r="AX388" s="116">
        <f t="shared" ca="1" si="71"/>
        <v>0</v>
      </c>
      <c r="AY388" s="117">
        <f t="shared" ca="1" si="72"/>
        <v>0</v>
      </c>
      <c r="AZ388" s="233" t="str">
        <f>IFERROR(IF(#REF!="",R388*'Unit Rates'!$D$17/100,#REF!),"")</f>
        <v/>
      </c>
    </row>
    <row r="389" spans="1:52" ht="15.6" x14ac:dyDescent="0.3">
      <c r="A389" s="327"/>
      <c r="B389" s="329"/>
      <c r="C389" s="328"/>
      <c r="D389" s="330"/>
      <c r="E389" s="110">
        <f t="shared" si="67"/>
        <v>1</v>
      </c>
      <c r="F389" s="121"/>
      <c r="G389" s="121"/>
      <c r="H389" s="122">
        <f t="shared" si="68"/>
        <v>0</v>
      </c>
      <c r="I389" s="123"/>
      <c r="J389" s="111"/>
      <c r="K389" s="112"/>
      <c r="L389" s="113" t="e">
        <f>VLOOKUP('Damage Pickup'!$J389&amp;'Damage Pickup'!$K389,Code!$I$2:$M$51,4,0)</f>
        <v>#N/A</v>
      </c>
      <c r="M389" s="331"/>
      <c r="N389" s="332"/>
      <c r="O389" s="286"/>
      <c r="P389" s="109"/>
      <c r="Q389" s="114" t="e">
        <f>VLOOKUP(J389&amp;K389,Code!$I$2:$M$51,5,0)</f>
        <v>#N/A</v>
      </c>
      <c r="R389" s="262" t="e">
        <f t="shared" si="69"/>
        <v>#N/A</v>
      </c>
      <c r="S389" s="333">
        <f t="shared" si="74"/>
        <v>0</v>
      </c>
      <c r="T389" s="264" t="str">
        <f>IFERROR(R389*'Unit Rates'!$D$17/100,"")</f>
        <v/>
      </c>
      <c r="U389" s="260">
        <f t="shared" si="75"/>
        <v>0</v>
      </c>
      <c r="V389" s="284"/>
      <c r="W389" s="280" t="s">
        <v>385</v>
      </c>
      <c r="X389" s="281" t="s">
        <v>371</v>
      </c>
      <c r="Y389" s="281"/>
      <c r="Z389" s="280"/>
      <c r="AA389" s="281"/>
      <c r="AB389" s="281"/>
      <c r="AC389" s="282"/>
      <c r="AD389" s="281"/>
      <c r="AE389" s="281"/>
      <c r="AF389" s="281"/>
      <c r="AG389" s="280"/>
      <c r="AH389" s="282"/>
      <c r="AI389" s="280"/>
      <c r="AJ389" s="282"/>
      <c r="AK389" s="124"/>
      <c r="AL389" s="125"/>
      <c r="AM389" s="126"/>
      <c r="AN389" s="127"/>
      <c r="AO389" s="127"/>
      <c r="AP389" s="127"/>
      <c r="AQ389" s="115" t="str">
        <f t="shared" si="70"/>
        <v/>
      </c>
      <c r="AR389" s="115">
        <f t="shared" si="73"/>
        <v>0</v>
      </c>
      <c r="AS389" s="115" t="str">
        <f t="shared" si="76"/>
        <v/>
      </c>
      <c r="AT389" s="116" t="str">
        <f ca="1">IF(AS389="","",MIN(OFFSET(C389,0,0):OFFSET(C389,AS389-1,0)))</f>
        <v/>
      </c>
      <c r="AU389" s="116" t="str">
        <f ca="1">IF(AS389="","",MIN(OFFSET(D389,0,0):OFFSET(D389,AS389-1,0)))</f>
        <v/>
      </c>
      <c r="AV389" s="116" t="str">
        <f ca="1">IF(AS389="","",MAX(OFFSET(C389,0,0):OFFSET(C389,AS389-1,0)))</f>
        <v/>
      </c>
      <c r="AW389" s="116" t="str">
        <f ca="1">IF(AS389="","",MAX(OFFSET(D389,0,0):OFFSET(D389,AS389-1,0)))</f>
        <v/>
      </c>
      <c r="AX389" s="116">
        <f t="shared" ca="1" si="71"/>
        <v>0</v>
      </c>
      <c r="AY389" s="117">
        <f t="shared" ca="1" si="72"/>
        <v>0</v>
      </c>
      <c r="AZ389" s="233" t="str">
        <f>IFERROR(IF(#REF!="",R389*'Unit Rates'!$D$17/100,#REF!),"")</f>
        <v/>
      </c>
    </row>
    <row r="390" spans="1:52" ht="15.6" x14ac:dyDescent="0.3">
      <c r="A390" s="327"/>
      <c r="B390" s="329"/>
      <c r="C390" s="328"/>
      <c r="D390" s="330"/>
      <c r="E390" s="110">
        <f t="shared" si="67"/>
        <v>1</v>
      </c>
      <c r="F390" s="121"/>
      <c r="G390" s="121"/>
      <c r="H390" s="122">
        <f t="shared" si="68"/>
        <v>0</v>
      </c>
      <c r="I390" s="123"/>
      <c r="J390" s="111"/>
      <c r="K390" s="112"/>
      <c r="L390" s="113" t="e">
        <f>VLOOKUP('Damage Pickup'!$J390&amp;'Damage Pickup'!$K390,Code!$I$2:$M$51,4,0)</f>
        <v>#N/A</v>
      </c>
      <c r="M390" s="331"/>
      <c r="N390" s="332"/>
      <c r="O390" s="286"/>
      <c r="P390" s="109"/>
      <c r="Q390" s="114" t="e">
        <f>VLOOKUP(J390&amp;K390,Code!$I$2:$M$51,5,0)</f>
        <v>#N/A</v>
      </c>
      <c r="R390" s="262" t="e">
        <f t="shared" si="69"/>
        <v>#N/A</v>
      </c>
      <c r="S390" s="333">
        <f t="shared" si="74"/>
        <v>0</v>
      </c>
      <c r="T390" s="264" t="str">
        <f>IFERROR(R390*'Unit Rates'!$D$17/100,"")</f>
        <v/>
      </c>
      <c r="U390" s="260">
        <f t="shared" si="75"/>
        <v>0</v>
      </c>
      <c r="V390" s="284"/>
      <c r="W390" s="280" t="s">
        <v>385</v>
      </c>
      <c r="X390" s="281" t="s">
        <v>371</v>
      </c>
      <c r="Y390" s="281"/>
      <c r="Z390" s="280"/>
      <c r="AA390" s="281"/>
      <c r="AB390" s="281"/>
      <c r="AC390" s="282"/>
      <c r="AD390" s="281"/>
      <c r="AE390" s="281"/>
      <c r="AF390" s="281"/>
      <c r="AG390" s="280"/>
      <c r="AH390" s="282"/>
      <c r="AI390" s="280"/>
      <c r="AJ390" s="282"/>
      <c r="AK390" s="124"/>
      <c r="AL390" s="125"/>
      <c r="AM390" s="126"/>
      <c r="AN390" s="127"/>
      <c r="AO390" s="127"/>
      <c r="AP390" s="127"/>
      <c r="AQ390" s="115" t="str">
        <f t="shared" si="70"/>
        <v/>
      </c>
      <c r="AR390" s="115">
        <f t="shared" si="73"/>
        <v>0</v>
      </c>
      <c r="AS390" s="115" t="str">
        <f t="shared" si="76"/>
        <v/>
      </c>
      <c r="AT390" s="116" t="str">
        <f ca="1">IF(AS390="","",MIN(OFFSET(C390,0,0):OFFSET(C390,AS390-1,0)))</f>
        <v/>
      </c>
      <c r="AU390" s="116" t="str">
        <f ca="1">IF(AS390="","",MIN(OFFSET(D390,0,0):OFFSET(D390,AS390-1,0)))</f>
        <v/>
      </c>
      <c r="AV390" s="116" t="str">
        <f ca="1">IF(AS390="","",MAX(OFFSET(C390,0,0):OFFSET(C390,AS390-1,0)))</f>
        <v/>
      </c>
      <c r="AW390" s="116" t="str">
        <f ca="1">IF(AS390="","",MAX(OFFSET(D390,0,0):OFFSET(D390,AS390-1,0)))</f>
        <v/>
      </c>
      <c r="AX390" s="116">
        <f t="shared" ca="1" si="71"/>
        <v>0</v>
      </c>
      <c r="AY390" s="117">
        <f t="shared" ca="1" si="72"/>
        <v>0</v>
      </c>
      <c r="AZ390" s="233" t="str">
        <f>IFERROR(IF(#REF!="",R390*'Unit Rates'!$D$17/100,#REF!),"")</f>
        <v/>
      </c>
    </row>
    <row r="391" spans="1:52" ht="15.6" x14ac:dyDescent="0.3">
      <c r="A391" s="327"/>
      <c r="B391" s="329"/>
      <c r="C391" s="328"/>
      <c r="D391" s="330"/>
      <c r="E391" s="110">
        <f t="shared" si="67"/>
        <v>1</v>
      </c>
      <c r="F391" s="121"/>
      <c r="G391" s="121"/>
      <c r="H391" s="122">
        <f t="shared" si="68"/>
        <v>0</v>
      </c>
      <c r="I391" s="123"/>
      <c r="J391" s="111"/>
      <c r="K391" s="112"/>
      <c r="L391" s="113" t="e">
        <f>VLOOKUP('Damage Pickup'!$J391&amp;'Damage Pickup'!$K391,Code!$I$2:$M$51,4,0)</f>
        <v>#N/A</v>
      </c>
      <c r="M391" s="331"/>
      <c r="N391" s="332"/>
      <c r="O391" s="286"/>
      <c r="P391" s="109"/>
      <c r="Q391" s="114" t="e">
        <f>VLOOKUP(J391&amp;K391,Code!$I$2:$M$51,5,0)</f>
        <v>#N/A</v>
      </c>
      <c r="R391" s="262" t="e">
        <f t="shared" si="69"/>
        <v>#N/A</v>
      </c>
      <c r="S391" s="333">
        <f t="shared" si="74"/>
        <v>0</v>
      </c>
      <c r="T391" s="264" t="str">
        <f>IFERROR(R391*'Unit Rates'!$D$17/100,"")</f>
        <v/>
      </c>
      <c r="U391" s="260">
        <f t="shared" si="75"/>
        <v>0</v>
      </c>
      <c r="V391" s="284"/>
      <c r="W391" s="280" t="s">
        <v>385</v>
      </c>
      <c r="X391" s="281" t="s">
        <v>371</v>
      </c>
      <c r="Y391" s="281"/>
      <c r="Z391" s="280"/>
      <c r="AA391" s="281"/>
      <c r="AB391" s="281"/>
      <c r="AC391" s="282"/>
      <c r="AD391" s="281"/>
      <c r="AE391" s="281"/>
      <c r="AF391" s="281"/>
      <c r="AG391" s="280"/>
      <c r="AH391" s="282"/>
      <c r="AI391" s="280"/>
      <c r="AJ391" s="282"/>
      <c r="AK391" s="124"/>
      <c r="AL391" s="125"/>
      <c r="AM391" s="126"/>
      <c r="AN391" s="127"/>
      <c r="AO391" s="127"/>
      <c r="AP391" s="127"/>
      <c r="AQ391" s="115" t="str">
        <f t="shared" si="70"/>
        <v/>
      </c>
      <c r="AR391" s="115">
        <f t="shared" si="73"/>
        <v>0</v>
      </c>
      <c r="AS391" s="115" t="str">
        <f t="shared" si="76"/>
        <v/>
      </c>
      <c r="AT391" s="116" t="str">
        <f ca="1">IF(AS391="","",MIN(OFFSET(C391,0,0):OFFSET(C391,AS391-1,0)))</f>
        <v/>
      </c>
      <c r="AU391" s="116" t="str">
        <f ca="1">IF(AS391="","",MIN(OFFSET(D391,0,0):OFFSET(D391,AS391-1,0)))</f>
        <v/>
      </c>
      <c r="AV391" s="116" t="str">
        <f ca="1">IF(AS391="","",MAX(OFFSET(C391,0,0):OFFSET(C391,AS391-1,0)))</f>
        <v/>
      </c>
      <c r="AW391" s="116" t="str">
        <f ca="1">IF(AS391="","",MAX(OFFSET(D391,0,0):OFFSET(D391,AS391-1,0)))</f>
        <v/>
      </c>
      <c r="AX391" s="116">
        <f t="shared" ca="1" si="71"/>
        <v>0</v>
      </c>
      <c r="AY391" s="117">
        <f t="shared" ca="1" si="72"/>
        <v>0</v>
      </c>
      <c r="AZ391" s="233" t="str">
        <f>IFERROR(IF(#REF!="",R391*'Unit Rates'!$D$17/100,#REF!),"")</f>
        <v/>
      </c>
    </row>
    <row r="392" spans="1:52" ht="15.6" x14ac:dyDescent="0.3">
      <c r="A392" s="327"/>
      <c r="B392" s="329"/>
      <c r="C392" s="328"/>
      <c r="D392" s="330"/>
      <c r="E392" s="110">
        <f t="shared" si="67"/>
        <v>1</v>
      </c>
      <c r="F392" s="121"/>
      <c r="G392" s="121"/>
      <c r="H392" s="122">
        <f t="shared" si="68"/>
        <v>0</v>
      </c>
      <c r="I392" s="123"/>
      <c r="J392" s="111"/>
      <c r="K392" s="112"/>
      <c r="L392" s="113" t="e">
        <f>VLOOKUP('Damage Pickup'!$J392&amp;'Damage Pickup'!$K392,Code!$I$2:$M$51,4,0)</f>
        <v>#N/A</v>
      </c>
      <c r="M392" s="331"/>
      <c r="N392" s="332"/>
      <c r="O392" s="286"/>
      <c r="P392" s="109"/>
      <c r="Q392" s="114" t="e">
        <f>VLOOKUP(J392&amp;K392,Code!$I$2:$M$51,5,0)</f>
        <v>#N/A</v>
      </c>
      <c r="R392" s="262" t="e">
        <f t="shared" si="69"/>
        <v>#N/A</v>
      </c>
      <c r="S392" s="333">
        <f t="shared" si="74"/>
        <v>0</v>
      </c>
      <c r="T392" s="264" t="str">
        <f>IFERROR(R392*'Unit Rates'!$D$17/100,"")</f>
        <v/>
      </c>
      <c r="U392" s="260">
        <f t="shared" si="75"/>
        <v>0</v>
      </c>
      <c r="V392" s="284"/>
      <c r="W392" s="280" t="s">
        <v>385</v>
      </c>
      <c r="X392" s="281" t="s">
        <v>371</v>
      </c>
      <c r="Y392" s="281"/>
      <c r="Z392" s="280"/>
      <c r="AA392" s="281"/>
      <c r="AB392" s="281"/>
      <c r="AC392" s="282"/>
      <c r="AD392" s="281"/>
      <c r="AE392" s="281"/>
      <c r="AF392" s="281"/>
      <c r="AG392" s="280"/>
      <c r="AH392" s="282"/>
      <c r="AI392" s="280"/>
      <c r="AJ392" s="282"/>
      <c r="AK392" s="124"/>
      <c r="AL392" s="125"/>
      <c r="AM392" s="126"/>
      <c r="AN392" s="127"/>
      <c r="AO392" s="127"/>
      <c r="AP392" s="127"/>
      <c r="AQ392" s="115" t="str">
        <f t="shared" si="70"/>
        <v/>
      </c>
      <c r="AR392" s="115">
        <f t="shared" si="73"/>
        <v>0</v>
      </c>
      <c r="AS392" s="115" t="str">
        <f t="shared" si="76"/>
        <v/>
      </c>
      <c r="AT392" s="116" t="str">
        <f ca="1">IF(AS392="","",MIN(OFFSET(C392,0,0):OFFSET(C392,AS392-1,0)))</f>
        <v/>
      </c>
      <c r="AU392" s="116" t="str">
        <f ca="1">IF(AS392="","",MIN(OFFSET(D392,0,0):OFFSET(D392,AS392-1,0)))</f>
        <v/>
      </c>
      <c r="AV392" s="116" t="str">
        <f ca="1">IF(AS392="","",MAX(OFFSET(C392,0,0):OFFSET(C392,AS392-1,0)))</f>
        <v/>
      </c>
      <c r="AW392" s="116" t="str">
        <f ca="1">IF(AS392="","",MAX(OFFSET(D392,0,0):OFFSET(D392,AS392-1,0)))</f>
        <v/>
      </c>
      <c r="AX392" s="116">
        <f t="shared" ca="1" si="71"/>
        <v>0</v>
      </c>
      <c r="AY392" s="117">
        <f t="shared" ca="1" si="72"/>
        <v>0</v>
      </c>
      <c r="AZ392" s="233" t="str">
        <f>IFERROR(IF(#REF!="",R392*'Unit Rates'!$D$17/100,#REF!),"")</f>
        <v/>
      </c>
    </row>
    <row r="393" spans="1:52" ht="15.6" x14ac:dyDescent="0.3">
      <c r="A393" s="327"/>
      <c r="B393" s="329"/>
      <c r="C393" s="328"/>
      <c r="D393" s="330"/>
      <c r="E393" s="110">
        <f t="shared" si="67"/>
        <v>1</v>
      </c>
      <c r="F393" s="121"/>
      <c r="G393" s="121"/>
      <c r="H393" s="122">
        <f t="shared" si="68"/>
        <v>0</v>
      </c>
      <c r="I393" s="123"/>
      <c r="J393" s="111"/>
      <c r="K393" s="112"/>
      <c r="L393" s="113" t="e">
        <f>VLOOKUP('Damage Pickup'!$J393&amp;'Damage Pickup'!$K393,Code!$I$2:$M$51,4,0)</f>
        <v>#N/A</v>
      </c>
      <c r="M393" s="331"/>
      <c r="N393" s="332"/>
      <c r="O393" s="286"/>
      <c r="P393" s="109"/>
      <c r="Q393" s="114" t="e">
        <f>VLOOKUP(J393&amp;K393,Code!$I$2:$M$51,5,0)</f>
        <v>#N/A</v>
      </c>
      <c r="R393" s="262" t="e">
        <f t="shared" si="69"/>
        <v>#N/A</v>
      </c>
      <c r="S393" s="333">
        <f t="shared" si="74"/>
        <v>0</v>
      </c>
      <c r="T393" s="264" t="str">
        <f>IFERROR(R393*'Unit Rates'!$D$17/100,"")</f>
        <v/>
      </c>
      <c r="U393" s="260">
        <f t="shared" si="75"/>
        <v>0</v>
      </c>
      <c r="V393" s="284"/>
      <c r="W393" s="280" t="s">
        <v>385</v>
      </c>
      <c r="X393" s="281" t="s">
        <v>371</v>
      </c>
      <c r="Y393" s="281"/>
      <c r="Z393" s="280"/>
      <c r="AA393" s="281"/>
      <c r="AB393" s="281"/>
      <c r="AC393" s="282"/>
      <c r="AD393" s="281"/>
      <c r="AE393" s="281"/>
      <c r="AF393" s="281"/>
      <c r="AG393" s="280"/>
      <c r="AH393" s="282"/>
      <c r="AI393" s="280"/>
      <c r="AJ393" s="282"/>
      <c r="AK393" s="124"/>
      <c r="AL393" s="125"/>
      <c r="AM393" s="126"/>
      <c r="AN393" s="127"/>
      <c r="AO393" s="127"/>
      <c r="AP393" s="127"/>
      <c r="AQ393" s="115" t="str">
        <f t="shared" si="70"/>
        <v/>
      </c>
      <c r="AR393" s="115">
        <f t="shared" si="73"/>
        <v>0</v>
      </c>
      <c r="AS393" s="115" t="str">
        <f t="shared" si="76"/>
        <v/>
      </c>
      <c r="AT393" s="116" t="str">
        <f ca="1">IF(AS393="","",MIN(OFFSET(C393,0,0):OFFSET(C393,AS393-1,0)))</f>
        <v/>
      </c>
      <c r="AU393" s="116" t="str">
        <f ca="1">IF(AS393="","",MIN(OFFSET(D393,0,0):OFFSET(D393,AS393-1,0)))</f>
        <v/>
      </c>
      <c r="AV393" s="116" t="str">
        <f ca="1">IF(AS393="","",MAX(OFFSET(C393,0,0):OFFSET(C393,AS393-1,0)))</f>
        <v/>
      </c>
      <c r="AW393" s="116" t="str">
        <f ca="1">IF(AS393="","",MAX(OFFSET(D393,0,0):OFFSET(D393,AS393-1,0)))</f>
        <v/>
      </c>
      <c r="AX393" s="116">
        <f t="shared" ca="1" si="71"/>
        <v>0</v>
      </c>
      <c r="AY393" s="117">
        <f t="shared" ca="1" si="72"/>
        <v>0</v>
      </c>
      <c r="AZ393" s="233" t="str">
        <f>IFERROR(IF(#REF!="",R393*'Unit Rates'!$D$17/100,#REF!),"")</f>
        <v/>
      </c>
    </row>
    <row r="394" spans="1:52" ht="15.6" x14ac:dyDescent="0.3">
      <c r="A394" s="327"/>
      <c r="B394" s="329"/>
      <c r="C394" s="328"/>
      <c r="D394" s="330"/>
      <c r="E394" s="110">
        <f t="shared" si="67"/>
        <v>1</v>
      </c>
      <c r="F394" s="121"/>
      <c r="G394" s="121"/>
      <c r="H394" s="122">
        <f t="shared" si="68"/>
        <v>0</v>
      </c>
      <c r="I394" s="123"/>
      <c r="J394" s="111"/>
      <c r="K394" s="112"/>
      <c r="L394" s="113" t="e">
        <f>VLOOKUP('Damage Pickup'!$J394&amp;'Damage Pickup'!$K394,Code!$I$2:$M$51,4,0)</f>
        <v>#N/A</v>
      </c>
      <c r="M394" s="331"/>
      <c r="N394" s="332"/>
      <c r="O394" s="286"/>
      <c r="P394" s="109"/>
      <c r="Q394" s="114" t="e">
        <f>VLOOKUP(J394&amp;K394,Code!$I$2:$M$51,5,0)</f>
        <v>#N/A</v>
      </c>
      <c r="R394" s="262" t="e">
        <f t="shared" si="69"/>
        <v>#N/A</v>
      </c>
      <c r="S394" s="333">
        <f t="shared" si="74"/>
        <v>0</v>
      </c>
      <c r="T394" s="264" t="str">
        <f>IFERROR(R394*'Unit Rates'!$D$17/100,"")</f>
        <v/>
      </c>
      <c r="U394" s="260">
        <f t="shared" si="75"/>
        <v>0</v>
      </c>
      <c r="V394" s="284"/>
      <c r="W394" s="280" t="s">
        <v>385</v>
      </c>
      <c r="X394" s="281" t="s">
        <v>371</v>
      </c>
      <c r="Y394" s="281"/>
      <c r="Z394" s="280"/>
      <c r="AA394" s="281"/>
      <c r="AB394" s="281"/>
      <c r="AC394" s="282"/>
      <c r="AD394" s="281"/>
      <c r="AE394" s="281"/>
      <c r="AF394" s="281"/>
      <c r="AG394" s="280"/>
      <c r="AH394" s="282"/>
      <c r="AI394" s="280"/>
      <c r="AJ394" s="282"/>
      <c r="AK394" s="124"/>
      <c r="AL394" s="125"/>
      <c r="AM394" s="126"/>
      <c r="AN394" s="127"/>
      <c r="AO394" s="127"/>
      <c r="AP394" s="127"/>
      <c r="AQ394" s="115" t="str">
        <f t="shared" si="70"/>
        <v/>
      </c>
      <c r="AR394" s="115">
        <f t="shared" si="73"/>
        <v>0</v>
      </c>
      <c r="AS394" s="115" t="str">
        <f t="shared" si="76"/>
        <v/>
      </c>
      <c r="AT394" s="116" t="str">
        <f ca="1">IF(AS394="","",MIN(OFFSET(C394,0,0):OFFSET(C394,AS394-1,0)))</f>
        <v/>
      </c>
      <c r="AU394" s="116" t="str">
        <f ca="1">IF(AS394="","",MIN(OFFSET(D394,0,0):OFFSET(D394,AS394-1,0)))</f>
        <v/>
      </c>
      <c r="AV394" s="116" t="str">
        <f ca="1">IF(AS394="","",MAX(OFFSET(C394,0,0):OFFSET(C394,AS394-1,0)))</f>
        <v/>
      </c>
      <c r="AW394" s="116" t="str">
        <f ca="1">IF(AS394="","",MAX(OFFSET(D394,0,0):OFFSET(D394,AS394-1,0)))</f>
        <v/>
      </c>
      <c r="AX394" s="116">
        <f t="shared" ca="1" si="71"/>
        <v>0</v>
      </c>
      <c r="AY394" s="117">
        <f t="shared" ca="1" si="72"/>
        <v>0</v>
      </c>
      <c r="AZ394" s="233" t="str">
        <f>IFERROR(IF(#REF!="",R394*'Unit Rates'!$D$17/100,#REF!),"")</f>
        <v/>
      </c>
    </row>
    <row r="395" spans="1:52" ht="15.6" x14ac:dyDescent="0.3">
      <c r="A395" s="327"/>
      <c r="B395" s="329"/>
      <c r="C395" s="328"/>
      <c r="D395" s="330"/>
      <c r="E395" s="110">
        <f t="shared" si="67"/>
        <v>1</v>
      </c>
      <c r="F395" s="121"/>
      <c r="G395" s="121"/>
      <c r="H395" s="122">
        <f t="shared" si="68"/>
        <v>0</v>
      </c>
      <c r="I395" s="123"/>
      <c r="J395" s="111"/>
      <c r="K395" s="112"/>
      <c r="L395" s="113" t="e">
        <f>VLOOKUP('Damage Pickup'!$J395&amp;'Damage Pickup'!$K395,Code!$I$2:$M$51,4,0)</f>
        <v>#N/A</v>
      </c>
      <c r="M395" s="331"/>
      <c r="N395" s="332"/>
      <c r="O395" s="286"/>
      <c r="P395" s="109"/>
      <c r="Q395" s="114" t="e">
        <f>VLOOKUP(J395&amp;K395,Code!$I$2:$M$51,5,0)</f>
        <v>#N/A</v>
      </c>
      <c r="R395" s="262" t="e">
        <f t="shared" si="69"/>
        <v>#N/A</v>
      </c>
      <c r="S395" s="333">
        <f t="shared" si="74"/>
        <v>0</v>
      </c>
      <c r="T395" s="264" t="str">
        <f>IFERROR(R395*'Unit Rates'!$D$17/100,"")</f>
        <v/>
      </c>
      <c r="U395" s="260">
        <f t="shared" si="75"/>
        <v>0</v>
      </c>
      <c r="V395" s="284"/>
      <c r="W395" s="280" t="s">
        <v>385</v>
      </c>
      <c r="X395" s="281" t="s">
        <v>371</v>
      </c>
      <c r="Y395" s="281"/>
      <c r="Z395" s="280"/>
      <c r="AA395" s="281"/>
      <c r="AB395" s="281"/>
      <c r="AC395" s="282"/>
      <c r="AD395" s="281"/>
      <c r="AE395" s="281"/>
      <c r="AF395" s="281"/>
      <c r="AG395" s="280"/>
      <c r="AH395" s="282"/>
      <c r="AI395" s="280"/>
      <c r="AJ395" s="282"/>
      <c r="AK395" s="124"/>
      <c r="AL395" s="125"/>
      <c r="AM395" s="126"/>
      <c r="AN395" s="127"/>
      <c r="AO395" s="127"/>
      <c r="AP395" s="127"/>
      <c r="AQ395" s="115" t="str">
        <f t="shared" si="70"/>
        <v/>
      </c>
      <c r="AR395" s="115">
        <f t="shared" si="73"/>
        <v>0</v>
      </c>
      <c r="AS395" s="115" t="str">
        <f t="shared" si="76"/>
        <v/>
      </c>
      <c r="AT395" s="116" t="str">
        <f ca="1">IF(AS395="","",MIN(OFFSET(C395,0,0):OFFSET(C395,AS395-1,0)))</f>
        <v/>
      </c>
      <c r="AU395" s="116" t="str">
        <f ca="1">IF(AS395="","",MIN(OFFSET(D395,0,0):OFFSET(D395,AS395-1,0)))</f>
        <v/>
      </c>
      <c r="AV395" s="116" t="str">
        <f ca="1">IF(AS395="","",MAX(OFFSET(C395,0,0):OFFSET(C395,AS395-1,0)))</f>
        <v/>
      </c>
      <c r="AW395" s="116" t="str">
        <f ca="1">IF(AS395="","",MAX(OFFSET(D395,0,0):OFFSET(D395,AS395-1,0)))</f>
        <v/>
      </c>
      <c r="AX395" s="116">
        <f t="shared" ca="1" si="71"/>
        <v>0</v>
      </c>
      <c r="AY395" s="117">
        <f t="shared" ca="1" si="72"/>
        <v>0</v>
      </c>
      <c r="AZ395" s="233" t="str">
        <f>IFERROR(IF(#REF!="",R395*'Unit Rates'!$D$17/100,#REF!),"")</f>
        <v/>
      </c>
    </row>
    <row r="396" spans="1:52" ht="15.6" x14ac:dyDescent="0.3">
      <c r="A396" s="327"/>
      <c r="B396" s="329"/>
      <c r="C396" s="328"/>
      <c r="D396" s="330"/>
      <c r="E396" s="110">
        <f t="shared" si="67"/>
        <v>1</v>
      </c>
      <c r="F396" s="121"/>
      <c r="G396" s="121"/>
      <c r="H396" s="122">
        <f t="shared" si="68"/>
        <v>0</v>
      </c>
      <c r="I396" s="123"/>
      <c r="J396" s="111"/>
      <c r="K396" s="112"/>
      <c r="L396" s="113" t="e">
        <f>VLOOKUP('Damage Pickup'!$J396&amp;'Damage Pickup'!$K396,Code!$I$2:$M$51,4,0)</f>
        <v>#N/A</v>
      </c>
      <c r="M396" s="331"/>
      <c r="N396" s="332"/>
      <c r="O396" s="286"/>
      <c r="P396" s="109"/>
      <c r="Q396" s="114" t="e">
        <f>VLOOKUP(J396&amp;K396,Code!$I$2:$M$51,5,0)</f>
        <v>#N/A</v>
      </c>
      <c r="R396" s="262" t="e">
        <f t="shared" si="69"/>
        <v>#N/A</v>
      </c>
      <c r="S396" s="333">
        <f t="shared" si="74"/>
        <v>0</v>
      </c>
      <c r="T396" s="264" t="str">
        <f>IFERROR(R396*'Unit Rates'!$D$17/100,"")</f>
        <v/>
      </c>
      <c r="U396" s="260">
        <f t="shared" si="75"/>
        <v>0</v>
      </c>
      <c r="V396" s="284"/>
      <c r="W396" s="280" t="s">
        <v>385</v>
      </c>
      <c r="X396" s="281" t="s">
        <v>371</v>
      </c>
      <c r="Y396" s="281"/>
      <c r="Z396" s="280"/>
      <c r="AA396" s="281"/>
      <c r="AB396" s="281"/>
      <c r="AC396" s="282"/>
      <c r="AD396" s="281"/>
      <c r="AE396" s="281"/>
      <c r="AF396" s="281"/>
      <c r="AG396" s="280"/>
      <c r="AH396" s="282"/>
      <c r="AI396" s="280"/>
      <c r="AJ396" s="282"/>
      <c r="AK396" s="124"/>
      <c r="AL396" s="125"/>
      <c r="AM396" s="126"/>
      <c r="AN396" s="127"/>
      <c r="AO396" s="127"/>
      <c r="AP396" s="127"/>
      <c r="AQ396" s="115" t="str">
        <f t="shared" si="70"/>
        <v/>
      </c>
      <c r="AR396" s="115">
        <f t="shared" si="73"/>
        <v>0</v>
      </c>
      <c r="AS396" s="115" t="str">
        <f t="shared" si="76"/>
        <v/>
      </c>
      <c r="AT396" s="116" t="str">
        <f ca="1">IF(AS396="","",MIN(OFFSET(C396,0,0):OFFSET(C396,AS396-1,0)))</f>
        <v/>
      </c>
      <c r="AU396" s="116" t="str">
        <f ca="1">IF(AS396="","",MIN(OFFSET(D396,0,0):OFFSET(D396,AS396-1,0)))</f>
        <v/>
      </c>
      <c r="AV396" s="116" t="str">
        <f ca="1">IF(AS396="","",MAX(OFFSET(C396,0,0):OFFSET(C396,AS396-1,0)))</f>
        <v/>
      </c>
      <c r="AW396" s="116" t="str">
        <f ca="1">IF(AS396="","",MAX(OFFSET(D396,0,0):OFFSET(D396,AS396-1,0)))</f>
        <v/>
      </c>
      <c r="AX396" s="116">
        <f t="shared" ca="1" si="71"/>
        <v>0</v>
      </c>
      <c r="AY396" s="117">
        <f t="shared" ca="1" si="72"/>
        <v>0</v>
      </c>
      <c r="AZ396" s="233" t="str">
        <f>IFERROR(IF(#REF!="",R396*'Unit Rates'!$D$17/100,#REF!),"")</f>
        <v/>
      </c>
    </row>
    <row r="397" spans="1:52" ht="15.6" x14ac:dyDescent="0.3">
      <c r="A397" s="327"/>
      <c r="B397" s="329"/>
      <c r="C397" s="328"/>
      <c r="D397" s="330"/>
      <c r="E397" s="110">
        <f t="shared" ref="E397:E460" si="77">IF(OR(ABS(D397-C397)*1000=0,D397=0),1,ABS(D397-C397)*1000)</f>
        <v>1</v>
      </c>
      <c r="F397" s="121"/>
      <c r="G397" s="121"/>
      <c r="H397" s="122">
        <f t="shared" ref="H397:H460" si="78">F397*E397</f>
        <v>0</v>
      </c>
      <c r="I397" s="123"/>
      <c r="J397" s="111"/>
      <c r="K397" s="112"/>
      <c r="L397" s="113" t="e">
        <f>VLOOKUP('Damage Pickup'!$J397&amp;'Damage Pickup'!$K397,Code!$I$2:$M$51,4,0)</f>
        <v>#N/A</v>
      </c>
      <c r="M397" s="331"/>
      <c r="N397" s="332"/>
      <c r="O397" s="286"/>
      <c r="P397" s="109"/>
      <c r="Q397" s="114" t="e">
        <f>VLOOKUP(J397&amp;K397,Code!$I$2:$M$51,5,0)</f>
        <v>#N/A</v>
      </c>
      <c r="R397" s="262" t="e">
        <f t="shared" ref="R397:R460" si="79">Q397*E397*IF(P397="",1,P397)</f>
        <v>#N/A</v>
      </c>
      <c r="S397" s="333">
        <f t="shared" si="74"/>
        <v>0</v>
      </c>
      <c r="T397" s="264" t="str">
        <f>IFERROR(R397*'Unit Rates'!$D$17/100,"")</f>
        <v/>
      </c>
      <c r="U397" s="260">
        <f t="shared" si="75"/>
        <v>0</v>
      </c>
      <c r="V397" s="284"/>
      <c r="W397" s="280" t="s">
        <v>385</v>
      </c>
      <c r="X397" s="281" t="s">
        <v>371</v>
      </c>
      <c r="Y397" s="281"/>
      <c r="Z397" s="280"/>
      <c r="AA397" s="281"/>
      <c r="AB397" s="281"/>
      <c r="AC397" s="282"/>
      <c r="AD397" s="281"/>
      <c r="AE397" s="281"/>
      <c r="AF397" s="281"/>
      <c r="AG397" s="280"/>
      <c r="AH397" s="282"/>
      <c r="AI397" s="280"/>
      <c r="AJ397" s="282"/>
      <c r="AK397" s="124"/>
      <c r="AL397" s="125"/>
      <c r="AM397" s="126"/>
      <c r="AN397" s="127"/>
      <c r="AO397" s="127"/>
      <c r="AP397" s="127"/>
      <c r="AQ397" s="115" t="str">
        <f t="shared" ref="AQ397:AQ460" si="80">IF(A397="","",ROW()-ROW($AQ$2))</f>
        <v/>
      </c>
      <c r="AR397" s="115">
        <f t="shared" ref="AR397:AR460" si="81">IF(C397="",0,IF(AQ397="",AR396,AQ397))</f>
        <v>0</v>
      </c>
      <c r="AS397" s="115" t="str">
        <f t="shared" si="76"/>
        <v/>
      </c>
      <c r="AT397" s="116" t="str">
        <f ca="1">IF(AS397="","",MIN(OFFSET(C397,0,0):OFFSET(C397,AS397-1,0)))</f>
        <v/>
      </c>
      <c r="AU397" s="116" t="str">
        <f ca="1">IF(AS397="","",MIN(OFFSET(D397,0,0):OFFSET(D397,AS397-1,0)))</f>
        <v/>
      </c>
      <c r="AV397" s="116" t="str">
        <f ca="1">IF(AS397="","",MAX(OFFSET(C397,0,0):OFFSET(C397,AS397-1,0)))</f>
        <v/>
      </c>
      <c r="AW397" s="116" t="str">
        <f ca="1">IF(AS397="","",MAX(OFFSET(D397,0,0):OFFSET(D397,AS397-1,0)))</f>
        <v/>
      </c>
      <c r="AX397" s="116">
        <f t="shared" ref="AX397:AX460" ca="1" si="82">MIN(AT397:AW397)</f>
        <v>0</v>
      </c>
      <c r="AY397" s="117">
        <f t="shared" ref="AY397:AY460" ca="1" si="83">MAX(AT397:AW397)</f>
        <v>0</v>
      </c>
      <c r="AZ397" s="233" t="str">
        <f>IFERROR(IF(#REF!="",R397*'Unit Rates'!$D$17/100,#REF!),"")</f>
        <v/>
      </c>
    </row>
    <row r="398" spans="1:52" ht="15.6" x14ac:dyDescent="0.3">
      <c r="A398" s="327"/>
      <c r="B398" s="329"/>
      <c r="C398" s="328"/>
      <c r="D398" s="330"/>
      <c r="E398" s="110">
        <f t="shared" si="77"/>
        <v>1</v>
      </c>
      <c r="F398" s="121"/>
      <c r="G398" s="121"/>
      <c r="H398" s="122">
        <f t="shared" si="78"/>
        <v>0</v>
      </c>
      <c r="I398" s="123"/>
      <c r="J398" s="111"/>
      <c r="K398" s="112"/>
      <c r="L398" s="113" t="e">
        <f>VLOOKUP('Damage Pickup'!$J398&amp;'Damage Pickup'!$K398,Code!$I$2:$M$51,4,0)</f>
        <v>#N/A</v>
      </c>
      <c r="M398" s="331"/>
      <c r="N398" s="332"/>
      <c r="O398" s="286"/>
      <c r="P398" s="109"/>
      <c r="Q398" s="114" t="e">
        <f>VLOOKUP(J398&amp;K398,Code!$I$2:$M$51,5,0)</f>
        <v>#N/A</v>
      </c>
      <c r="R398" s="262" t="e">
        <f t="shared" si="79"/>
        <v>#N/A</v>
      </c>
      <c r="S398" s="333">
        <f t="shared" si="74"/>
        <v>0</v>
      </c>
      <c r="T398" s="264" t="str">
        <f>IFERROR(R398*'Unit Rates'!$D$17/100,"")</f>
        <v/>
      </c>
      <c r="U398" s="260">
        <f t="shared" si="75"/>
        <v>0</v>
      </c>
      <c r="V398" s="284"/>
      <c r="W398" s="280" t="s">
        <v>385</v>
      </c>
      <c r="X398" s="281" t="s">
        <v>371</v>
      </c>
      <c r="Y398" s="281"/>
      <c r="Z398" s="280"/>
      <c r="AA398" s="281"/>
      <c r="AB398" s="281"/>
      <c r="AC398" s="282"/>
      <c r="AD398" s="281"/>
      <c r="AE398" s="281"/>
      <c r="AF398" s="281"/>
      <c r="AG398" s="280"/>
      <c r="AH398" s="282"/>
      <c r="AI398" s="280"/>
      <c r="AJ398" s="282"/>
      <c r="AK398" s="124"/>
      <c r="AL398" s="125"/>
      <c r="AM398" s="126"/>
      <c r="AN398" s="127"/>
      <c r="AO398" s="127"/>
      <c r="AP398" s="127"/>
      <c r="AQ398" s="115" t="str">
        <f t="shared" si="80"/>
        <v/>
      </c>
      <c r="AR398" s="115">
        <f t="shared" si="81"/>
        <v>0</v>
      </c>
      <c r="AS398" s="115" t="str">
        <f t="shared" si="76"/>
        <v/>
      </c>
      <c r="AT398" s="116" t="str">
        <f ca="1">IF(AS398="","",MIN(OFFSET(C398,0,0):OFFSET(C398,AS398-1,0)))</f>
        <v/>
      </c>
      <c r="AU398" s="116" t="str">
        <f ca="1">IF(AS398="","",MIN(OFFSET(D398,0,0):OFFSET(D398,AS398-1,0)))</f>
        <v/>
      </c>
      <c r="AV398" s="116" t="str">
        <f ca="1">IF(AS398="","",MAX(OFFSET(C398,0,0):OFFSET(C398,AS398-1,0)))</f>
        <v/>
      </c>
      <c r="AW398" s="116" t="str">
        <f ca="1">IF(AS398="","",MAX(OFFSET(D398,0,0):OFFSET(D398,AS398-1,0)))</f>
        <v/>
      </c>
      <c r="AX398" s="116">
        <f t="shared" ca="1" si="82"/>
        <v>0</v>
      </c>
      <c r="AY398" s="117">
        <f t="shared" ca="1" si="83"/>
        <v>0</v>
      </c>
      <c r="AZ398" s="233" t="str">
        <f>IFERROR(IF(#REF!="",R398*'Unit Rates'!$D$17/100,#REF!),"")</f>
        <v/>
      </c>
    </row>
    <row r="399" spans="1:52" ht="15.6" x14ac:dyDescent="0.3">
      <c r="A399" s="327"/>
      <c r="B399" s="329"/>
      <c r="C399" s="328"/>
      <c r="D399" s="330"/>
      <c r="E399" s="110">
        <f t="shared" si="77"/>
        <v>1</v>
      </c>
      <c r="F399" s="121"/>
      <c r="G399" s="121"/>
      <c r="H399" s="122">
        <f t="shared" si="78"/>
        <v>0</v>
      </c>
      <c r="I399" s="123"/>
      <c r="J399" s="111"/>
      <c r="K399" s="112"/>
      <c r="L399" s="113" t="e">
        <f>VLOOKUP('Damage Pickup'!$J399&amp;'Damage Pickup'!$K399,Code!$I$2:$M$51,4,0)</f>
        <v>#N/A</v>
      </c>
      <c r="M399" s="331"/>
      <c r="N399" s="332"/>
      <c r="O399" s="286"/>
      <c r="P399" s="109"/>
      <c r="Q399" s="114" t="e">
        <f>VLOOKUP(J399&amp;K399,Code!$I$2:$M$51,5,0)</f>
        <v>#N/A</v>
      </c>
      <c r="R399" s="262" t="e">
        <f t="shared" si="79"/>
        <v>#N/A</v>
      </c>
      <c r="S399" s="333">
        <f t="shared" si="74"/>
        <v>0</v>
      </c>
      <c r="T399" s="264" t="str">
        <f>IFERROR(R399*'Unit Rates'!$D$17/100,"")</f>
        <v/>
      </c>
      <c r="U399" s="260">
        <f t="shared" si="75"/>
        <v>0</v>
      </c>
      <c r="V399" s="284"/>
      <c r="W399" s="280" t="s">
        <v>385</v>
      </c>
      <c r="X399" s="281" t="s">
        <v>371</v>
      </c>
      <c r="Y399" s="281"/>
      <c r="Z399" s="280"/>
      <c r="AA399" s="281"/>
      <c r="AB399" s="281"/>
      <c r="AC399" s="282"/>
      <c r="AD399" s="281"/>
      <c r="AE399" s="281"/>
      <c r="AF399" s="281"/>
      <c r="AG399" s="280"/>
      <c r="AH399" s="282"/>
      <c r="AI399" s="280"/>
      <c r="AJ399" s="282"/>
      <c r="AK399" s="124"/>
      <c r="AL399" s="125"/>
      <c r="AM399" s="126"/>
      <c r="AN399" s="127"/>
      <c r="AO399" s="127"/>
      <c r="AP399" s="127"/>
      <c r="AQ399" s="115" t="str">
        <f t="shared" si="80"/>
        <v/>
      </c>
      <c r="AR399" s="115">
        <f t="shared" si="81"/>
        <v>0</v>
      </c>
      <c r="AS399" s="115" t="str">
        <f t="shared" si="76"/>
        <v/>
      </c>
      <c r="AT399" s="116" t="str">
        <f ca="1">IF(AS399="","",MIN(OFFSET(C399,0,0):OFFSET(C399,AS399-1,0)))</f>
        <v/>
      </c>
      <c r="AU399" s="116" t="str">
        <f ca="1">IF(AS399="","",MIN(OFFSET(D399,0,0):OFFSET(D399,AS399-1,0)))</f>
        <v/>
      </c>
      <c r="AV399" s="116" t="str">
        <f ca="1">IF(AS399="","",MAX(OFFSET(C399,0,0):OFFSET(C399,AS399-1,0)))</f>
        <v/>
      </c>
      <c r="AW399" s="116" t="str">
        <f ca="1">IF(AS399="","",MAX(OFFSET(D399,0,0):OFFSET(D399,AS399-1,0)))</f>
        <v/>
      </c>
      <c r="AX399" s="116">
        <f t="shared" ca="1" si="82"/>
        <v>0</v>
      </c>
      <c r="AY399" s="117">
        <f t="shared" ca="1" si="83"/>
        <v>0</v>
      </c>
      <c r="AZ399" s="233" t="str">
        <f>IFERROR(IF(#REF!="",R399*'Unit Rates'!$D$17/100,#REF!),"")</f>
        <v/>
      </c>
    </row>
    <row r="400" spans="1:52" ht="15.6" x14ac:dyDescent="0.3">
      <c r="A400" s="327"/>
      <c r="B400" s="329"/>
      <c r="C400" s="328"/>
      <c r="D400" s="330"/>
      <c r="E400" s="110">
        <f t="shared" si="77"/>
        <v>1</v>
      </c>
      <c r="F400" s="121"/>
      <c r="G400" s="121"/>
      <c r="H400" s="122">
        <f t="shared" si="78"/>
        <v>0</v>
      </c>
      <c r="I400" s="123"/>
      <c r="J400" s="111"/>
      <c r="K400" s="112"/>
      <c r="L400" s="113" t="e">
        <f>VLOOKUP('Damage Pickup'!$J400&amp;'Damage Pickup'!$K400,Code!$I$2:$M$51,4,0)</f>
        <v>#N/A</v>
      </c>
      <c r="M400" s="331"/>
      <c r="N400" s="332"/>
      <c r="O400" s="286"/>
      <c r="P400" s="109"/>
      <c r="Q400" s="114" t="e">
        <f>VLOOKUP(J400&amp;K400,Code!$I$2:$M$51,5,0)</f>
        <v>#N/A</v>
      </c>
      <c r="R400" s="262" t="e">
        <f t="shared" si="79"/>
        <v>#N/A</v>
      </c>
      <c r="S400" s="333">
        <f t="shared" si="74"/>
        <v>0</v>
      </c>
      <c r="T400" s="264" t="str">
        <f>IFERROR(R400*'Unit Rates'!$D$17/100,"")</f>
        <v/>
      </c>
      <c r="U400" s="260">
        <f t="shared" si="75"/>
        <v>0</v>
      </c>
      <c r="V400" s="284"/>
      <c r="W400" s="280" t="s">
        <v>385</v>
      </c>
      <c r="X400" s="281" t="s">
        <v>371</v>
      </c>
      <c r="Y400" s="281"/>
      <c r="Z400" s="280"/>
      <c r="AA400" s="281"/>
      <c r="AB400" s="281"/>
      <c r="AC400" s="282"/>
      <c r="AD400" s="281"/>
      <c r="AE400" s="281"/>
      <c r="AF400" s="281"/>
      <c r="AG400" s="280"/>
      <c r="AH400" s="282"/>
      <c r="AI400" s="280"/>
      <c r="AJ400" s="282"/>
      <c r="AK400" s="124"/>
      <c r="AL400" s="125"/>
      <c r="AM400" s="126"/>
      <c r="AN400" s="127"/>
      <c r="AO400" s="127"/>
      <c r="AP400" s="127"/>
      <c r="AQ400" s="115" t="str">
        <f t="shared" si="80"/>
        <v/>
      </c>
      <c r="AR400" s="115">
        <f t="shared" si="81"/>
        <v>0</v>
      </c>
      <c r="AS400" s="115" t="str">
        <f t="shared" si="76"/>
        <v/>
      </c>
      <c r="AT400" s="116" t="str">
        <f ca="1">IF(AS400="","",MIN(OFFSET(C400,0,0):OFFSET(C400,AS400-1,0)))</f>
        <v/>
      </c>
      <c r="AU400" s="116" t="str">
        <f ca="1">IF(AS400="","",MIN(OFFSET(D400,0,0):OFFSET(D400,AS400-1,0)))</f>
        <v/>
      </c>
      <c r="AV400" s="116" t="str">
        <f ca="1">IF(AS400="","",MAX(OFFSET(C400,0,0):OFFSET(C400,AS400-1,0)))</f>
        <v/>
      </c>
      <c r="AW400" s="116" t="str">
        <f ca="1">IF(AS400="","",MAX(OFFSET(D400,0,0):OFFSET(D400,AS400-1,0)))</f>
        <v/>
      </c>
      <c r="AX400" s="116">
        <f t="shared" ca="1" si="82"/>
        <v>0</v>
      </c>
      <c r="AY400" s="117">
        <f t="shared" ca="1" si="83"/>
        <v>0</v>
      </c>
      <c r="AZ400" s="233" t="str">
        <f>IFERROR(IF(#REF!="",R400*'Unit Rates'!$D$17/100,#REF!),"")</f>
        <v/>
      </c>
    </row>
    <row r="401" spans="1:52" ht="15.6" x14ac:dyDescent="0.3">
      <c r="A401" s="327"/>
      <c r="B401" s="329"/>
      <c r="C401" s="328"/>
      <c r="D401" s="330"/>
      <c r="E401" s="110">
        <f t="shared" si="77"/>
        <v>1</v>
      </c>
      <c r="F401" s="121"/>
      <c r="G401" s="121"/>
      <c r="H401" s="122">
        <f t="shared" si="78"/>
        <v>0</v>
      </c>
      <c r="I401" s="123"/>
      <c r="J401" s="111"/>
      <c r="K401" s="112"/>
      <c r="L401" s="113" t="e">
        <f>VLOOKUP('Damage Pickup'!$J401&amp;'Damage Pickup'!$K401,Code!$I$2:$M$51,4,0)</f>
        <v>#N/A</v>
      </c>
      <c r="M401" s="331"/>
      <c r="N401" s="332"/>
      <c r="O401" s="286"/>
      <c r="P401" s="109"/>
      <c r="Q401" s="114" t="e">
        <f>VLOOKUP(J401&amp;K401,Code!$I$2:$M$51,5,0)</f>
        <v>#N/A</v>
      </c>
      <c r="R401" s="262" t="e">
        <f t="shared" si="79"/>
        <v>#N/A</v>
      </c>
      <c r="S401" s="333">
        <f t="shared" si="74"/>
        <v>0</v>
      </c>
      <c r="T401" s="264" t="str">
        <f>IFERROR(R401*'Unit Rates'!$D$17/100,"")</f>
        <v/>
      </c>
      <c r="U401" s="260">
        <f t="shared" si="75"/>
        <v>0</v>
      </c>
      <c r="V401" s="284"/>
      <c r="W401" s="280" t="s">
        <v>385</v>
      </c>
      <c r="X401" s="281" t="s">
        <v>371</v>
      </c>
      <c r="Y401" s="281"/>
      <c r="Z401" s="280"/>
      <c r="AA401" s="281"/>
      <c r="AB401" s="281"/>
      <c r="AC401" s="282"/>
      <c r="AD401" s="281"/>
      <c r="AE401" s="281"/>
      <c r="AF401" s="281"/>
      <c r="AG401" s="280"/>
      <c r="AH401" s="282"/>
      <c r="AI401" s="280"/>
      <c r="AJ401" s="282"/>
      <c r="AK401" s="124"/>
      <c r="AL401" s="125"/>
      <c r="AM401" s="126"/>
      <c r="AN401" s="127"/>
      <c r="AO401" s="127"/>
      <c r="AP401" s="127"/>
      <c r="AQ401" s="115" t="str">
        <f t="shared" si="80"/>
        <v/>
      </c>
      <c r="AR401" s="115">
        <f t="shared" si="81"/>
        <v>0</v>
      </c>
      <c r="AS401" s="115" t="str">
        <f t="shared" si="76"/>
        <v/>
      </c>
      <c r="AT401" s="116" t="str">
        <f ca="1">IF(AS401="","",MIN(OFFSET(C401,0,0):OFFSET(C401,AS401-1,0)))</f>
        <v/>
      </c>
      <c r="AU401" s="116" t="str">
        <f ca="1">IF(AS401="","",MIN(OFFSET(D401,0,0):OFFSET(D401,AS401-1,0)))</f>
        <v/>
      </c>
      <c r="AV401" s="116" t="str">
        <f ca="1">IF(AS401="","",MAX(OFFSET(C401,0,0):OFFSET(C401,AS401-1,0)))</f>
        <v/>
      </c>
      <c r="AW401" s="116" t="str">
        <f ca="1">IF(AS401="","",MAX(OFFSET(D401,0,0):OFFSET(D401,AS401-1,0)))</f>
        <v/>
      </c>
      <c r="AX401" s="116">
        <f t="shared" ca="1" si="82"/>
        <v>0</v>
      </c>
      <c r="AY401" s="117">
        <f t="shared" ca="1" si="83"/>
        <v>0</v>
      </c>
      <c r="AZ401" s="233" t="str">
        <f>IFERROR(IF(#REF!="",R401*'Unit Rates'!$D$17/100,#REF!),"")</f>
        <v/>
      </c>
    </row>
    <row r="402" spans="1:52" ht="15.6" x14ac:dyDescent="0.3">
      <c r="A402" s="327"/>
      <c r="B402" s="329"/>
      <c r="C402" s="328"/>
      <c r="D402" s="330"/>
      <c r="E402" s="110">
        <f t="shared" si="77"/>
        <v>1</v>
      </c>
      <c r="F402" s="121"/>
      <c r="G402" s="121"/>
      <c r="H402" s="122">
        <f t="shared" si="78"/>
        <v>0</v>
      </c>
      <c r="I402" s="123"/>
      <c r="J402" s="111"/>
      <c r="K402" s="112"/>
      <c r="L402" s="113" t="e">
        <f>VLOOKUP('Damage Pickup'!$J402&amp;'Damage Pickup'!$K402,Code!$I$2:$M$51,4,0)</f>
        <v>#N/A</v>
      </c>
      <c r="M402" s="331"/>
      <c r="N402" s="332"/>
      <c r="O402" s="286"/>
      <c r="P402" s="109"/>
      <c r="Q402" s="114" t="e">
        <f>VLOOKUP(J402&amp;K402,Code!$I$2:$M$51,5,0)</f>
        <v>#N/A</v>
      </c>
      <c r="R402" s="262" t="e">
        <f t="shared" si="79"/>
        <v>#N/A</v>
      </c>
      <c r="S402" s="333">
        <f t="shared" si="74"/>
        <v>0</v>
      </c>
      <c r="T402" s="264" t="str">
        <f>IFERROR(R402*'Unit Rates'!$D$17/100,"")</f>
        <v/>
      </c>
      <c r="U402" s="260">
        <f t="shared" si="75"/>
        <v>0</v>
      </c>
      <c r="V402" s="284"/>
      <c r="W402" s="280" t="s">
        <v>385</v>
      </c>
      <c r="X402" s="281" t="s">
        <v>371</v>
      </c>
      <c r="Y402" s="281"/>
      <c r="Z402" s="280"/>
      <c r="AA402" s="281"/>
      <c r="AB402" s="281"/>
      <c r="AC402" s="282"/>
      <c r="AD402" s="281"/>
      <c r="AE402" s="281"/>
      <c r="AF402" s="281"/>
      <c r="AG402" s="280"/>
      <c r="AH402" s="282"/>
      <c r="AI402" s="280"/>
      <c r="AJ402" s="282"/>
      <c r="AK402" s="124"/>
      <c r="AL402" s="125"/>
      <c r="AM402" s="126"/>
      <c r="AN402" s="127"/>
      <c r="AO402" s="127"/>
      <c r="AP402" s="127"/>
      <c r="AQ402" s="115" t="str">
        <f t="shared" si="80"/>
        <v/>
      </c>
      <c r="AR402" s="115">
        <f t="shared" si="81"/>
        <v>0</v>
      </c>
      <c r="AS402" s="115" t="str">
        <f t="shared" si="76"/>
        <v/>
      </c>
      <c r="AT402" s="116" t="str">
        <f ca="1">IF(AS402="","",MIN(OFFSET(C402,0,0):OFFSET(C402,AS402-1,0)))</f>
        <v/>
      </c>
      <c r="AU402" s="116" t="str">
        <f ca="1">IF(AS402="","",MIN(OFFSET(D402,0,0):OFFSET(D402,AS402-1,0)))</f>
        <v/>
      </c>
      <c r="AV402" s="116" t="str">
        <f ca="1">IF(AS402="","",MAX(OFFSET(C402,0,0):OFFSET(C402,AS402-1,0)))</f>
        <v/>
      </c>
      <c r="AW402" s="116" t="str">
        <f ca="1">IF(AS402="","",MAX(OFFSET(D402,0,0):OFFSET(D402,AS402-1,0)))</f>
        <v/>
      </c>
      <c r="AX402" s="116">
        <f t="shared" ca="1" si="82"/>
        <v>0</v>
      </c>
      <c r="AY402" s="117">
        <f t="shared" ca="1" si="83"/>
        <v>0</v>
      </c>
      <c r="AZ402" s="233" t="str">
        <f>IFERROR(IF(#REF!="",R402*'Unit Rates'!$D$17/100,#REF!),"")</f>
        <v/>
      </c>
    </row>
    <row r="403" spans="1:52" ht="15.6" x14ac:dyDescent="0.3">
      <c r="A403" s="327"/>
      <c r="B403" s="329"/>
      <c r="C403" s="328"/>
      <c r="D403" s="330"/>
      <c r="E403" s="110">
        <f t="shared" si="77"/>
        <v>1</v>
      </c>
      <c r="F403" s="121"/>
      <c r="G403" s="121"/>
      <c r="H403" s="122">
        <f t="shared" si="78"/>
        <v>0</v>
      </c>
      <c r="I403" s="123"/>
      <c r="J403" s="111"/>
      <c r="K403" s="112"/>
      <c r="L403" s="113" t="e">
        <f>VLOOKUP('Damage Pickup'!$J403&amp;'Damage Pickup'!$K403,Code!$I$2:$M$51,4,0)</f>
        <v>#N/A</v>
      </c>
      <c r="M403" s="331"/>
      <c r="N403" s="332"/>
      <c r="O403" s="286"/>
      <c r="P403" s="109"/>
      <c r="Q403" s="114" t="e">
        <f>VLOOKUP(J403&amp;K403,Code!$I$2:$M$51,5,0)</f>
        <v>#N/A</v>
      </c>
      <c r="R403" s="262" t="e">
        <f t="shared" si="79"/>
        <v>#N/A</v>
      </c>
      <c r="S403" s="333">
        <f t="shared" si="74"/>
        <v>0</v>
      </c>
      <c r="T403" s="264" t="str">
        <f>IFERROR(R403*'Unit Rates'!$D$17/100,"")</f>
        <v/>
      </c>
      <c r="U403" s="260">
        <f t="shared" si="75"/>
        <v>0</v>
      </c>
      <c r="V403" s="284"/>
      <c r="W403" s="280" t="s">
        <v>385</v>
      </c>
      <c r="X403" s="281" t="s">
        <v>371</v>
      </c>
      <c r="Y403" s="281"/>
      <c r="Z403" s="280"/>
      <c r="AA403" s="281"/>
      <c r="AB403" s="281"/>
      <c r="AC403" s="282"/>
      <c r="AD403" s="281"/>
      <c r="AE403" s="281"/>
      <c r="AF403" s="281"/>
      <c r="AG403" s="280"/>
      <c r="AH403" s="282"/>
      <c r="AI403" s="280"/>
      <c r="AJ403" s="282"/>
      <c r="AK403" s="124"/>
      <c r="AL403" s="125"/>
      <c r="AM403" s="126"/>
      <c r="AN403" s="127"/>
      <c r="AO403" s="127"/>
      <c r="AP403" s="127"/>
      <c r="AQ403" s="115" t="str">
        <f t="shared" si="80"/>
        <v/>
      </c>
      <c r="AR403" s="115">
        <f t="shared" si="81"/>
        <v>0</v>
      </c>
      <c r="AS403" s="115" t="str">
        <f t="shared" si="76"/>
        <v/>
      </c>
      <c r="AT403" s="116" t="str">
        <f ca="1">IF(AS403="","",MIN(OFFSET(C403,0,0):OFFSET(C403,AS403-1,0)))</f>
        <v/>
      </c>
      <c r="AU403" s="116" t="str">
        <f ca="1">IF(AS403="","",MIN(OFFSET(D403,0,0):OFFSET(D403,AS403-1,0)))</f>
        <v/>
      </c>
      <c r="AV403" s="116" t="str">
        <f ca="1">IF(AS403="","",MAX(OFFSET(C403,0,0):OFFSET(C403,AS403-1,0)))</f>
        <v/>
      </c>
      <c r="AW403" s="116" t="str">
        <f ca="1">IF(AS403="","",MAX(OFFSET(D403,0,0):OFFSET(D403,AS403-1,0)))</f>
        <v/>
      </c>
      <c r="AX403" s="116">
        <f t="shared" ca="1" si="82"/>
        <v>0</v>
      </c>
      <c r="AY403" s="117">
        <f t="shared" ca="1" si="83"/>
        <v>0</v>
      </c>
      <c r="AZ403" s="233" t="str">
        <f>IFERROR(IF(#REF!="",R403*'Unit Rates'!$D$17/100,#REF!),"")</f>
        <v/>
      </c>
    </row>
    <row r="404" spans="1:52" ht="15.6" x14ac:dyDescent="0.3">
      <c r="A404" s="327"/>
      <c r="B404" s="329"/>
      <c r="C404" s="328"/>
      <c r="D404" s="330"/>
      <c r="E404" s="110">
        <f t="shared" si="77"/>
        <v>1</v>
      </c>
      <c r="F404" s="121"/>
      <c r="G404" s="121"/>
      <c r="H404" s="122">
        <f t="shared" si="78"/>
        <v>0</v>
      </c>
      <c r="I404" s="123"/>
      <c r="J404" s="111"/>
      <c r="K404" s="112"/>
      <c r="L404" s="113" t="e">
        <f>VLOOKUP('Damage Pickup'!$J404&amp;'Damage Pickup'!$K404,Code!$I$2:$M$51,4,0)</f>
        <v>#N/A</v>
      </c>
      <c r="M404" s="331"/>
      <c r="N404" s="332"/>
      <c r="O404" s="286"/>
      <c r="P404" s="109"/>
      <c r="Q404" s="114" t="e">
        <f>VLOOKUP(J404&amp;K404,Code!$I$2:$M$51,5,0)</f>
        <v>#N/A</v>
      </c>
      <c r="R404" s="262" t="e">
        <f t="shared" si="79"/>
        <v>#N/A</v>
      </c>
      <c r="S404" s="333">
        <f t="shared" si="74"/>
        <v>0</v>
      </c>
      <c r="T404" s="264" t="str">
        <f>IFERROR(R404*'Unit Rates'!$D$17/100,"")</f>
        <v/>
      </c>
      <c r="U404" s="260">
        <f t="shared" si="75"/>
        <v>0</v>
      </c>
      <c r="V404" s="284"/>
      <c r="W404" s="280" t="s">
        <v>385</v>
      </c>
      <c r="X404" s="281" t="s">
        <v>371</v>
      </c>
      <c r="Y404" s="281"/>
      <c r="Z404" s="280"/>
      <c r="AA404" s="281"/>
      <c r="AB404" s="281"/>
      <c r="AC404" s="282"/>
      <c r="AD404" s="281"/>
      <c r="AE404" s="281"/>
      <c r="AF404" s="281"/>
      <c r="AG404" s="280"/>
      <c r="AH404" s="282"/>
      <c r="AI404" s="280"/>
      <c r="AJ404" s="282"/>
      <c r="AK404" s="124"/>
      <c r="AL404" s="125"/>
      <c r="AM404" s="126"/>
      <c r="AN404" s="127"/>
      <c r="AO404" s="127"/>
      <c r="AP404" s="127"/>
      <c r="AQ404" s="115" t="str">
        <f t="shared" si="80"/>
        <v/>
      </c>
      <c r="AR404" s="115">
        <f t="shared" si="81"/>
        <v>0</v>
      </c>
      <c r="AS404" s="115" t="str">
        <f t="shared" si="76"/>
        <v/>
      </c>
      <c r="AT404" s="116" t="str">
        <f ca="1">IF(AS404="","",MIN(OFFSET(C404,0,0):OFFSET(C404,AS404-1,0)))</f>
        <v/>
      </c>
      <c r="AU404" s="116" t="str">
        <f ca="1">IF(AS404="","",MIN(OFFSET(D404,0,0):OFFSET(D404,AS404-1,0)))</f>
        <v/>
      </c>
      <c r="AV404" s="116" t="str">
        <f ca="1">IF(AS404="","",MAX(OFFSET(C404,0,0):OFFSET(C404,AS404-1,0)))</f>
        <v/>
      </c>
      <c r="AW404" s="116" t="str">
        <f ca="1">IF(AS404="","",MAX(OFFSET(D404,0,0):OFFSET(D404,AS404-1,0)))</f>
        <v/>
      </c>
      <c r="AX404" s="116">
        <f t="shared" ca="1" si="82"/>
        <v>0</v>
      </c>
      <c r="AY404" s="117">
        <f t="shared" ca="1" si="83"/>
        <v>0</v>
      </c>
      <c r="AZ404" s="233" t="str">
        <f>IFERROR(IF(#REF!="",R404*'Unit Rates'!$D$17/100,#REF!),"")</f>
        <v/>
      </c>
    </row>
    <row r="405" spans="1:52" ht="15.6" x14ac:dyDescent="0.3">
      <c r="A405" s="327"/>
      <c r="B405" s="329"/>
      <c r="C405" s="328"/>
      <c r="D405" s="330"/>
      <c r="E405" s="110">
        <f t="shared" si="77"/>
        <v>1</v>
      </c>
      <c r="F405" s="121"/>
      <c r="G405" s="121"/>
      <c r="H405" s="122">
        <f t="shared" si="78"/>
        <v>0</v>
      </c>
      <c r="I405" s="123"/>
      <c r="J405" s="111"/>
      <c r="K405" s="112"/>
      <c r="L405" s="113" t="e">
        <f>VLOOKUP('Damage Pickup'!$J405&amp;'Damage Pickup'!$K405,Code!$I$2:$M$51,4,0)</f>
        <v>#N/A</v>
      </c>
      <c r="M405" s="331"/>
      <c r="N405" s="332"/>
      <c r="O405" s="286"/>
      <c r="P405" s="109"/>
      <c r="Q405" s="114" t="e">
        <f>VLOOKUP(J405&amp;K405,Code!$I$2:$M$51,5,0)</f>
        <v>#N/A</v>
      </c>
      <c r="R405" s="262" t="e">
        <f t="shared" si="79"/>
        <v>#N/A</v>
      </c>
      <c r="S405" s="333">
        <f t="shared" si="74"/>
        <v>0</v>
      </c>
      <c r="T405" s="264" t="str">
        <f>IFERROR(R405*'Unit Rates'!$D$17/100,"")</f>
        <v/>
      </c>
      <c r="U405" s="260">
        <f t="shared" si="75"/>
        <v>0</v>
      </c>
      <c r="V405" s="284"/>
      <c r="W405" s="280" t="s">
        <v>385</v>
      </c>
      <c r="X405" s="281" t="s">
        <v>371</v>
      </c>
      <c r="Y405" s="281"/>
      <c r="Z405" s="280"/>
      <c r="AA405" s="281"/>
      <c r="AB405" s="281"/>
      <c r="AC405" s="282"/>
      <c r="AD405" s="281"/>
      <c r="AE405" s="281"/>
      <c r="AF405" s="281"/>
      <c r="AG405" s="280"/>
      <c r="AH405" s="282"/>
      <c r="AI405" s="280"/>
      <c r="AJ405" s="282"/>
      <c r="AK405" s="124"/>
      <c r="AL405" s="125"/>
      <c r="AM405" s="126"/>
      <c r="AN405" s="127"/>
      <c r="AO405" s="127"/>
      <c r="AP405" s="127"/>
      <c r="AQ405" s="115" t="str">
        <f t="shared" si="80"/>
        <v/>
      </c>
      <c r="AR405" s="115">
        <f t="shared" si="81"/>
        <v>0</v>
      </c>
      <c r="AS405" s="115" t="str">
        <f t="shared" si="76"/>
        <v/>
      </c>
      <c r="AT405" s="116" t="str">
        <f ca="1">IF(AS405="","",MIN(OFFSET(C405,0,0):OFFSET(C405,AS405-1,0)))</f>
        <v/>
      </c>
      <c r="AU405" s="116" t="str">
        <f ca="1">IF(AS405="","",MIN(OFFSET(D405,0,0):OFFSET(D405,AS405-1,0)))</f>
        <v/>
      </c>
      <c r="AV405" s="116" t="str">
        <f ca="1">IF(AS405="","",MAX(OFFSET(C405,0,0):OFFSET(C405,AS405-1,0)))</f>
        <v/>
      </c>
      <c r="AW405" s="116" t="str">
        <f ca="1">IF(AS405="","",MAX(OFFSET(D405,0,0):OFFSET(D405,AS405-1,0)))</f>
        <v/>
      </c>
      <c r="AX405" s="116">
        <f t="shared" ca="1" si="82"/>
        <v>0</v>
      </c>
      <c r="AY405" s="117">
        <f t="shared" ca="1" si="83"/>
        <v>0</v>
      </c>
      <c r="AZ405" s="233" t="str">
        <f>IFERROR(IF(#REF!="",R405*'Unit Rates'!$D$17/100,#REF!),"")</f>
        <v/>
      </c>
    </row>
    <row r="406" spans="1:52" ht="15.6" x14ac:dyDescent="0.3">
      <c r="A406" s="327"/>
      <c r="B406" s="329"/>
      <c r="C406" s="328"/>
      <c r="D406" s="330"/>
      <c r="E406" s="110">
        <f t="shared" si="77"/>
        <v>1</v>
      </c>
      <c r="F406" s="121"/>
      <c r="G406" s="121"/>
      <c r="H406" s="122">
        <f t="shared" si="78"/>
        <v>0</v>
      </c>
      <c r="I406" s="123"/>
      <c r="J406" s="111"/>
      <c r="K406" s="112"/>
      <c r="L406" s="113" t="e">
        <f>VLOOKUP('Damage Pickup'!$J406&amp;'Damage Pickup'!$K406,Code!$I$2:$M$51,4,0)</f>
        <v>#N/A</v>
      </c>
      <c r="M406" s="331"/>
      <c r="N406" s="332"/>
      <c r="O406" s="286"/>
      <c r="P406" s="109"/>
      <c r="Q406" s="114" t="e">
        <f>VLOOKUP(J406&amp;K406,Code!$I$2:$M$51,5,0)</f>
        <v>#N/A</v>
      </c>
      <c r="R406" s="262" t="e">
        <f t="shared" si="79"/>
        <v>#N/A</v>
      </c>
      <c r="S406" s="333">
        <f t="shared" si="74"/>
        <v>0</v>
      </c>
      <c r="T406" s="264" t="str">
        <f>IFERROR(R406*'Unit Rates'!$D$17/100,"")</f>
        <v/>
      </c>
      <c r="U406" s="260">
        <f t="shared" si="75"/>
        <v>0</v>
      </c>
      <c r="V406" s="284"/>
      <c r="W406" s="280" t="s">
        <v>385</v>
      </c>
      <c r="X406" s="281" t="s">
        <v>371</v>
      </c>
      <c r="Y406" s="281"/>
      <c r="Z406" s="280"/>
      <c r="AA406" s="281"/>
      <c r="AB406" s="281"/>
      <c r="AC406" s="282"/>
      <c r="AD406" s="281"/>
      <c r="AE406" s="281"/>
      <c r="AF406" s="281"/>
      <c r="AG406" s="280"/>
      <c r="AH406" s="282"/>
      <c r="AI406" s="280"/>
      <c r="AJ406" s="282"/>
      <c r="AK406" s="124"/>
      <c r="AL406" s="125"/>
      <c r="AM406" s="126"/>
      <c r="AN406" s="127"/>
      <c r="AO406" s="127"/>
      <c r="AP406" s="127"/>
      <c r="AQ406" s="115" t="str">
        <f t="shared" si="80"/>
        <v/>
      </c>
      <c r="AR406" s="115">
        <f t="shared" si="81"/>
        <v>0</v>
      </c>
      <c r="AS406" s="115" t="str">
        <f t="shared" si="76"/>
        <v/>
      </c>
      <c r="AT406" s="116" t="str">
        <f ca="1">IF(AS406="","",MIN(OFFSET(C406,0,0):OFFSET(C406,AS406-1,0)))</f>
        <v/>
      </c>
      <c r="AU406" s="116" t="str">
        <f ca="1">IF(AS406="","",MIN(OFFSET(D406,0,0):OFFSET(D406,AS406-1,0)))</f>
        <v/>
      </c>
      <c r="AV406" s="116" t="str">
        <f ca="1">IF(AS406="","",MAX(OFFSET(C406,0,0):OFFSET(C406,AS406-1,0)))</f>
        <v/>
      </c>
      <c r="AW406" s="116" t="str">
        <f ca="1">IF(AS406="","",MAX(OFFSET(D406,0,0):OFFSET(D406,AS406-1,0)))</f>
        <v/>
      </c>
      <c r="AX406" s="116">
        <f t="shared" ca="1" si="82"/>
        <v>0</v>
      </c>
      <c r="AY406" s="117">
        <f t="shared" ca="1" si="83"/>
        <v>0</v>
      </c>
      <c r="AZ406" s="233" t="str">
        <f>IFERROR(IF(#REF!="",R406*'Unit Rates'!$D$17/100,#REF!),"")</f>
        <v/>
      </c>
    </row>
    <row r="407" spans="1:52" ht="15.6" x14ac:dyDescent="0.3">
      <c r="A407" s="327"/>
      <c r="B407" s="329"/>
      <c r="C407" s="328"/>
      <c r="D407" s="330"/>
      <c r="E407" s="110">
        <f t="shared" si="77"/>
        <v>1</v>
      </c>
      <c r="F407" s="121"/>
      <c r="G407" s="121"/>
      <c r="H407" s="122">
        <f t="shared" si="78"/>
        <v>0</v>
      </c>
      <c r="I407" s="123"/>
      <c r="J407" s="111"/>
      <c r="K407" s="112"/>
      <c r="L407" s="113" t="e">
        <f>VLOOKUP('Damage Pickup'!$J407&amp;'Damage Pickup'!$K407,Code!$I$2:$M$51,4,0)</f>
        <v>#N/A</v>
      </c>
      <c r="M407" s="331"/>
      <c r="N407" s="332"/>
      <c r="O407" s="286"/>
      <c r="P407" s="109"/>
      <c r="Q407" s="114" t="e">
        <f>VLOOKUP(J407&amp;K407,Code!$I$2:$M$51,5,0)</f>
        <v>#N/A</v>
      </c>
      <c r="R407" s="262" t="e">
        <f t="shared" si="79"/>
        <v>#N/A</v>
      </c>
      <c r="S407" s="333">
        <f t="shared" si="74"/>
        <v>0</v>
      </c>
      <c r="T407" s="264" t="str">
        <f>IFERROR(R407*'Unit Rates'!$D$17/100,"")</f>
        <v/>
      </c>
      <c r="U407" s="260">
        <f t="shared" si="75"/>
        <v>0</v>
      </c>
      <c r="V407" s="284"/>
      <c r="W407" s="280" t="s">
        <v>385</v>
      </c>
      <c r="X407" s="281" t="s">
        <v>371</v>
      </c>
      <c r="Y407" s="281"/>
      <c r="Z407" s="280"/>
      <c r="AA407" s="281"/>
      <c r="AB407" s="281"/>
      <c r="AC407" s="282"/>
      <c r="AD407" s="281"/>
      <c r="AE407" s="281"/>
      <c r="AF407" s="281"/>
      <c r="AG407" s="280"/>
      <c r="AH407" s="282"/>
      <c r="AI407" s="280"/>
      <c r="AJ407" s="282"/>
      <c r="AK407" s="124"/>
      <c r="AL407" s="125"/>
      <c r="AM407" s="126"/>
      <c r="AN407" s="127"/>
      <c r="AO407" s="127"/>
      <c r="AP407" s="127"/>
      <c r="AQ407" s="115" t="str">
        <f t="shared" si="80"/>
        <v/>
      </c>
      <c r="AR407" s="115">
        <f t="shared" si="81"/>
        <v>0</v>
      </c>
      <c r="AS407" s="115" t="str">
        <f t="shared" si="76"/>
        <v/>
      </c>
      <c r="AT407" s="116" t="str">
        <f ca="1">IF(AS407="","",MIN(OFFSET(C407,0,0):OFFSET(C407,AS407-1,0)))</f>
        <v/>
      </c>
      <c r="AU407" s="116" t="str">
        <f ca="1">IF(AS407="","",MIN(OFFSET(D407,0,0):OFFSET(D407,AS407-1,0)))</f>
        <v/>
      </c>
      <c r="AV407" s="116" t="str">
        <f ca="1">IF(AS407="","",MAX(OFFSET(C407,0,0):OFFSET(C407,AS407-1,0)))</f>
        <v/>
      </c>
      <c r="AW407" s="116" t="str">
        <f ca="1">IF(AS407="","",MAX(OFFSET(D407,0,0):OFFSET(D407,AS407-1,0)))</f>
        <v/>
      </c>
      <c r="AX407" s="116">
        <f t="shared" ca="1" si="82"/>
        <v>0</v>
      </c>
      <c r="AY407" s="117">
        <f t="shared" ca="1" si="83"/>
        <v>0</v>
      </c>
      <c r="AZ407" s="233" t="str">
        <f>IFERROR(IF(#REF!="",R407*'Unit Rates'!$D$17/100,#REF!),"")</f>
        <v/>
      </c>
    </row>
    <row r="408" spans="1:52" ht="15.6" x14ac:dyDescent="0.3">
      <c r="A408" s="327"/>
      <c r="B408" s="329"/>
      <c r="C408" s="328"/>
      <c r="D408" s="330"/>
      <c r="E408" s="110">
        <f t="shared" si="77"/>
        <v>1</v>
      </c>
      <c r="F408" s="121"/>
      <c r="G408" s="121"/>
      <c r="H408" s="122">
        <f t="shared" si="78"/>
        <v>0</v>
      </c>
      <c r="I408" s="123"/>
      <c r="J408" s="111"/>
      <c r="K408" s="112"/>
      <c r="L408" s="113" t="e">
        <f>VLOOKUP('Damage Pickup'!$J408&amp;'Damage Pickup'!$K408,Code!$I$2:$M$51,4,0)</f>
        <v>#N/A</v>
      </c>
      <c r="M408" s="331"/>
      <c r="N408" s="332"/>
      <c r="O408" s="286"/>
      <c r="P408" s="109"/>
      <c r="Q408" s="114" t="e">
        <f>VLOOKUP(J408&amp;K408,Code!$I$2:$M$51,5,0)</f>
        <v>#N/A</v>
      </c>
      <c r="R408" s="262" t="e">
        <f t="shared" si="79"/>
        <v>#N/A</v>
      </c>
      <c r="S408" s="333">
        <f t="shared" si="74"/>
        <v>0</v>
      </c>
      <c r="T408" s="264" t="str">
        <f>IFERROR(R408*'Unit Rates'!$D$17/100,"")</f>
        <v/>
      </c>
      <c r="U408" s="260">
        <f t="shared" si="75"/>
        <v>0</v>
      </c>
      <c r="V408" s="284"/>
      <c r="W408" s="280" t="s">
        <v>385</v>
      </c>
      <c r="X408" s="281" t="s">
        <v>371</v>
      </c>
      <c r="Y408" s="281"/>
      <c r="Z408" s="280"/>
      <c r="AA408" s="281"/>
      <c r="AB408" s="281"/>
      <c r="AC408" s="282"/>
      <c r="AD408" s="281"/>
      <c r="AE408" s="281"/>
      <c r="AF408" s="281"/>
      <c r="AG408" s="280"/>
      <c r="AH408" s="282"/>
      <c r="AI408" s="280"/>
      <c r="AJ408" s="282"/>
      <c r="AK408" s="124"/>
      <c r="AL408" s="125"/>
      <c r="AM408" s="126"/>
      <c r="AN408" s="127"/>
      <c r="AO408" s="127"/>
      <c r="AP408" s="127"/>
      <c r="AQ408" s="115" t="str">
        <f t="shared" si="80"/>
        <v/>
      </c>
      <c r="AR408" s="115">
        <f t="shared" si="81"/>
        <v>0</v>
      </c>
      <c r="AS408" s="115" t="str">
        <f t="shared" si="76"/>
        <v/>
      </c>
      <c r="AT408" s="116" t="str">
        <f ca="1">IF(AS408="","",MIN(OFFSET(C408,0,0):OFFSET(C408,AS408-1,0)))</f>
        <v/>
      </c>
      <c r="AU408" s="116" t="str">
        <f ca="1">IF(AS408="","",MIN(OFFSET(D408,0,0):OFFSET(D408,AS408-1,0)))</f>
        <v/>
      </c>
      <c r="AV408" s="116" t="str">
        <f ca="1">IF(AS408="","",MAX(OFFSET(C408,0,0):OFFSET(C408,AS408-1,0)))</f>
        <v/>
      </c>
      <c r="AW408" s="116" t="str">
        <f ca="1">IF(AS408="","",MAX(OFFSET(D408,0,0):OFFSET(D408,AS408-1,0)))</f>
        <v/>
      </c>
      <c r="AX408" s="116">
        <f t="shared" ca="1" si="82"/>
        <v>0</v>
      </c>
      <c r="AY408" s="117">
        <f t="shared" ca="1" si="83"/>
        <v>0</v>
      </c>
      <c r="AZ408" s="233" t="str">
        <f>IFERROR(IF(#REF!="",R408*'Unit Rates'!$D$17/100,#REF!),"")</f>
        <v/>
      </c>
    </row>
    <row r="409" spans="1:52" ht="15.6" x14ac:dyDescent="0.3">
      <c r="A409" s="327"/>
      <c r="B409" s="329"/>
      <c r="C409" s="328"/>
      <c r="D409" s="330"/>
      <c r="E409" s="110">
        <f t="shared" si="77"/>
        <v>1</v>
      </c>
      <c r="F409" s="121"/>
      <c r="G409" s="121"/>
      <c r="H409" s="122">
        <f t="shared" si="78"/>
        <v>0</v>
      </c>
      <c r="I409" s="123"/>
      <c r="J409" s="111"/>
      <c r="K409" s="112"/>
      <c r="L409" s="113" t="e">
        <f>VLOOKUP('Damage Pickup'!$J409&amp;'Damage Pickup'!$K409,Code!$I$2:$M$51,4,0)</f>
        <v>#N/A</v>
      </c>
      <c r="M409" s="331"/>
      <c r="N409" s="332"/>
      <c r="O409" s="286"/>
      <c r="P409" s="109"/>
      <c r="Q409" s="114" t="e">
        <f>VLOOKUP(J409&amp;K409,Code!$I$2:$M$51,5,0)</f>
        <v>#N/A</v>
      </c>
      <c r="R409" s="262" t="e">
        <f t="shared" si="79"/>
        <v>#N/A</v>
      </c>
      <c r="S409" s="333">
        <f t="shared" si="74"/>
        <v>0</v>
      </c>
      <c r="T409" s="264" t="str">
        <f>IFERROR(R409*'Unit Rates'!$D$17/100,"")</f>
        <v/>
      </c>
      <c r="U409" s="260">
        <f t="shared" si="75"/>
        <v>0</v>
      </c>
      <c r="V409" s="284"/>
      <c r="W409" s="280" t="s">
        <v>385</v>
      </c>
      <c r="X409" s="281" t="s">
        <v>371</v>
      </c>
      <c r="Y409" s="281"/>
      <c r="Z409" s="280"/>
      <c r="AA409" s="281"/>
      <c r="AB409" s="281"/>
      <c r="AC409" s="282"/>
      <c r="AD409" s="281"/>
      <c r="AE409" s="281"/>
      <c r="AF409" s="281"/>
      <c r="AG409" s="280"/>
      <c r="AH409" s="282"/>
      <c r="AI409" s="280"/>
      <c r="AJ409" s="282"/>
      <c r="AK409" s="124"/>
      <c r="AL409" s="125"/>
      <c r="AM409" s="126"/>
      <c r="AN409" s="127"/>
      <c r="AO409" s="127"/>
      <c r="AP409" s="127"/>
      <c r="AQ409" s="115" t="str">
        <f t="shared" si="80"/>
        <v/>
      </c>
      <c r="AR409" s="115">
        <f t="shared" si="81"/>
        <v>0</v>
      </c>
      <c r="AS409" s="115" t="str">
        <f t="shared" si="76"/>
        <v/>
      </c>
      <c r="AT409" s="116" t="str">
        <f ca="1">IF(AS409="","",MIN(OFFSET(C409,0,0):OFFSET(C409,AS409-1,0)))</f>
        <v/>
      </c>
      <c r="AU409" s="116" t="str">
        <f ca="1">IF(AS409="","",MIN(OFFSET(D409,0,0):OFFSET(D409,AS409-1,0)))</f>
        <v/>
      </c>
      <c r="AV409" s="116" t="str">
        <f ca="1">IF(AS409="","",MAX(OFFSET(C409,0,0):OFFSET(C409,AS409-1,0)))</f>
        <v/>
      </c>
      <c r="AW409" s="116" t="str">
        <f ca="1">IF(AS409="","",MAX(OFFSET(D409,0,0):OFFSET(D409,AS409-1,0)))</f>
        <v/>
      </c>
      <c r="AX409" s="116">
        <f t="shared" ca="1" si="82"/>
        <v>0</v>
      </c>
      <c r="AY409" s="117">
        <f t="shared" ca="1" si="83"/>
        <v>0</v>
      </c>
      <c r="AZ409" s="233" t="str">
        <f>IFERROR(IF(#REF!="",R409*'Unit Rates'!$D$17/100,#REF!),"")</f>
        <v/>
      </c>
    </row>
    <row r="410" spans="1:52" ht="15.6" x14ac:dyDescent="0.3">
      <c r="A410" s="327"/>
      <c r="B410" s="329"/>
      <c r="C410" s="328"/>
      <c r="D410" s="330"/>
      <c r="E410" s="110">
        <f t="shared" si="77"/>
        <v>1</v>
      </c>
      <c r="F410" s="121"/>
      <c r="G410" s="121"/>
      <c r="H410" s="122">
        <f t="shared" si="78"/>
        <v>0</v>
      </c>
      <c r="I410" s="123"/>
      <c r="J410" s="111"/>
      <c r="K410" s="112"/>
      <c r="L410" s="113" t="e">
        <f>VLOOKUP('Damage Pickup'!$J410&amp;'Damage Pickup'!$K410,Code!$I$2:$M$51,4,0)</f>
        <v>#N/A</v>
      </c>
      <c r="M410" s="331"/>
      <c r="N410" s="332"/>
      <c r="O410" s="286"/>
      <c r="P410" s="109"/>
      <c r="Q410" s="114" t="e">
        <f>VLOOKUP(J410&amp;K410,Code!$I$2:$M$51,5,0)</f>
        <v>#N/A</v>
      </c>
      <c r="R410" s="262" t="e">
        <f t="shared" si="79"/>
        <v>#N/A</v>
      </c>
      <c r="S410" s="333">
        <f t="shared" si="74"/>
        <v>0</v>
      </c>
      <c r="T410" s="264" t="str">
        <f>IFERROR(R410*'Unit Rates'!$D$17/100,"")</f>
        <v/>
      </c>
      <c r="U410" s="260">
        <f t="shared" si="75"/>
        <v>0</v>
      </c>
      <c r="V410" s="284"/>
      <c r="W410" s="280" t="s">
        <v>385</v>
      </c>
      <c r="X410" s="281" t="s">
        <v>371</v>
      </c>
      <c r="Y410" s="281"/>
      <c r="Z410" s="280"/>
      <c r="AA410" s="281"/>
      <c r="AB410" s="281"/>
      <c r="AC410" s="282"/>
      <c r="AD410" s="281"/>
      <c r="AE410" s="281"/>
      <c r="AF410" s="281"/>
      <c r="AG410" s="280"/>
      <c r="AH410" s="282"/>
      <c r="AI410" s="280"/>
      <c r="AJ410" s="282"/>
      <c r="AK410" s="124"/>
      <c r="AL410" s="125"/>
      <c r="AM410" s="126"/>
      <c r="AN410" s="127"/>
      <c r="AO410" s="127"/>
      <c r="AP410" s="127"/>
      <c r="AQ410" s="115" t="str">
        <f t="shared" si="80"/>
        <v/>
      </c>
      <c r="AR410" s="115">
        <f t="shared" si="81"/>
        <v>0</v>
      </c>
      <c r="AS410" s="115" t="str">
        <f t="shared" si="76"/>
        <v/>
      </c>
      <c r="AT410" s="116" t="str">
        <f ca="1">IF(AS410="","",MIN(OFFSET(C410,0,0):OFFSET(C410,AS410-1,0)))</f>
        <v/>
      </c>
      <c r="AU410" s="116" t="str">
        <f ca="1">IF(AS410="","",MIN(OFFSET(D410,0,0):OFFSET(D410,AS410-1,0)))</f>
        <v/>
      </c>
      <c r="AV410" s="116" t="str">
        <f ca="1">IF(AS410="","",MAX(OFFSET(C410,0,0):OFFSET(C410,AS410-1,0)))</f>
        <v/>
      </c>
      <c r="AW410" s="116" t="str">
        <f ca="1">IF(AS410="","",MAX(OFFSET(D410,0,0):OFFSET(D410,AS410-1,0)))</f>
        <v/>
      </c>
      <c r="AX410" s="116">
        <f t="shared" ca="1" si="82"/>
        <v>0</v>
      </c>
      <c r="AY410" s="117">
        <f t="shared" ca="1" si="83"/>
        <v>0</v>
      </c>
      <c r="AZ410" s="233" t="str">
        <f>IFERROR(IF(#REF!="",R410*'Unit Rates'!$D$17/100,#REF!),"")</f>
        <v/>
      </c>
    </row>
    <row r="411" spans="1:52" ht="15.6" x14ac:dyDescent="0.3">
      <c r="A411" s="327"/>
      <c r="B411" s="329"/>
      <c r="C411" s="328"/>
      <c r="D411" s="330"/>
      <c r="E411" s="110">
        <f t="shared" si="77"/>
        <v>1</v>
      </c>
      <c r="F411" s="121"/>
      <c r="G411" s="121"/>
      <c r="H411" s="122">
        <f t="shared" si="78"/>
        <v>0</v>
      </c>
      <c r="I411" s="123"/>
      <c r="J411" s="111"/>
      <c r="K411" s="112"/>
      <c r="L411" s="113" t="e">
        <f>VLOOKUP('Damage Pickup'!$J411&amp;'Damage Pickup'!$K411,Code!$I$2:$M$51,4,0)</f>
        <v>#N/A</v>
      </c>
      <c r="M411" s="331"/>
      <c r="N411" s="332"/>
      <c r="O411" s="286"/>
      <c r="P411" s="109"/>
      <c r="Q411" s="114" t="e">
        <f>VLOOKUP(J411&amp;K411,Code!$I$2:$M$51,5,0)</f>
        <v>#N/A</v>
      </c>
      <c r="R411" s="262" t="e">
        <f t="shared" si="79"/>
        <v>#N/A</v>
      </c>
      <c r="S411" s="333">
        <f t="shared" si="74"/>
        <v>0</v>
      </c>
      <c r="T411" s="264" t="str">
        <f>IFERROR(R411*'Unit Rates'!$D$17/100,"")</f>
        <v/>
      </c>
      <c r="U411" s="260">
        <f t="shared" si="75"/>
        <v>0</v>
      </c>
      <c r="V411" s="284"/>
      <c r="W411" s="280" t="s">
        <v>385</v>
      </c>
      <c r="X411" s="281" t="s">
        <v>371</v>
      </c>
      <c r="Y411" s="281"/>
      <c r="Z411" s="280"/>
      <c r="AA411" s="281"/>
      <c r="AB411" s="281"/>
      <c r="AC411" s="282"/>
      <c r="AD411" s="281"/>
      <c r="AE411" s="281"/>
      <c r="AF411" s="281"/>
      <c r="AG411" s="280"/>
      <c r="AH411" s="282"/>
      <c r="AI411" s="280"/>
      <c r="AJ411" s="282"/>
      <c r="AK411" s="124"/>
      <c r="AL411" s="125"/>
      <c r="AM411" s="126"/>
      <c r="AN411" s="127"/>
      <c r="AO411" s="127"/>
      <c r="AP411" s="127"/>
      <c r="AQ411" s="115" t="str">
        <f t="shared" si="80"/>
        <v/>
      </c>
      <c r="AR411" s="115">
        <f t="shared" si="81"/>
        <v>0</v>
      </c>
      <c r="AS411" s="115" t="str">
        <f t="shared" si="76"/>
        <v/>
      </c>
      <c r="AT411" s="116" t="str">
        <f ca="1">IF(AS411="","",MIN(OFFSET(C411,0,0):OFFSET(C411,AS411-1,0)))</f>
        <v/>
      </c>
      <c r="AU411" s="116" t="str">
        <f ca="1">IF(AS411="","",MIN(OFFSET(D411,0,0):OFFSET(D411,AS411-1,0)))</f>
        <v/>
      </c>
      <c r="AV411" s="116" t="str">
        <f ca="1">IF(AS411="","",MAX(OFFSET(C411,0,0):OFFSET(C411,AS411-1,0)))</f>
        <v/>
      </c>
      <c r="AW411" s="116" t="str">
        <f ca="1">IF(AS411="","",MAX(OFFSET(D411,0,0):OFFSET(D411,AS411-1,0)))</f>
        <v/>
      </c>
      <c r="AX411" s="116">
        <f t="shared" ca="1" si="82"/>
        <v>0</v>
      </c>
      <c r="AY411" s="117">
        <f t="shared" ca="1" si="83"/>
        <v>0</v>
      </c>
      <c r="AZ411" s="233" t="str">
        <f>IFERROR(IF(#REF!="",R411*'Unit Rates'!$D$17/100,#REF!),"")</f>
        <v/>
      </c>
    </row>
    <row r="412" spans="1:52" ht="15.6" x14ac:dyDescent="0.3">
      <c r="A412" s="327"/>
      <c r="B412" s="329"/>
      <c r="C412" s="328"/>
      <c r="D412" s="330"/>
      <c r="E412" s="110">
        <f t="shared" si="77"/>
        <v>1</v>
      </c>
      <c r="F412" s="121"/>
      <c r="G412" s="121"/>
      <c r="H412" s="122">
        <f t="shared" si="78"/>
        <v>0</v>
      </c>
      <c r="I412" s="123"/>
      <c r="J412" s="111"/>
      <c r="K412" s="112"/>
      <c r="L412" s="113" t="e">
        <f>VLOOKUP('Damage Pickup'!$J412&amp;'Damage Pickup'!$K412,Code!$I$2:$M$51,4,0)</f>
        <v>#N/A</v>
      </c>
      <c r="M412" s="331"/>
      <c r="N412" s="332"/>
      <c r="O412" s="286"/>
      <c r="P412" s="109"/>
      <c r="Q412" s="114" t="e">
        <f>VLOOKUP(J412&amp;K412,Code!$I$2:$M$51,5,0)</f>
        <v>#N/A</v>
      </c>
      <c r="R412" s="262" t="e">
        <f t="shared" si="79"/>
        <v>#N/A</v>
      </c>
      <c r="S412" s="333">
        <f t="shared" si="74"/>
        <v>0</v>
      </c>
      <c r="T412" s="264" t="str">
        <f>IFERROR(R412*'Unit Rates'!$D$17/100,"")</f>
        <v/>
      </c>
      <c r="U412" s="260">
        <f t="shared" si="75"/>
        <v>0</v>
      </c>
      <c r="V412" s="284"/>
      <c r="W412" s="280" t="s">
        <v>385</v>
      </c>
      <c r="X412" s="281" t="s">
        <v>371</v>
      </c>
      <c r="Y412" s="281"/>
      <c r="Z412" s="280"/>
      <c r="AA412" s="281"/>
      <c r="AB412" s="281"/>
      <c r="AC412" s="282"/>
      <c r="AD412" s="281"/>
      <c r="AE412" s="281"/>
      <c r="AF412" s="281"/>
      <c r="AG412" s="280"/>
      <c r="AH412" s="282"/>
      <c r="AI412" s="280"/>
      <c r="AJ412" s="282"/>
      <c r="AK412" s="124"/>
      <c r="AL412" s="125"/>
      <c r="AM412" s="126"/>
      <c r="AN412" s="127"/>
      <c r="AO412" s="127"/>
      <c r="AP412" s="127"/>
      <c r="AQ412" s="115" t="str">
        <f t="shared" si="80"/>
        <v/>
      </c>
      <c r="AR412" s="115">
        <f t="shared" si="81"/>
        <v>0</v>
      </c>
      <c r="AS412" s="115" t="str">
        <f t="shared" si="76"/>
        <v/>
      </c>
      <c r="AT412" s="116" t="str">
        <f ca="1">IF(AS412="","",MIN(OFFSET(C412,0,0):OFFSET(C412,AS412-1,0)))</f>
        <v/>
      </c>
      <c r="AU412" s="116" t="str">
        <f ca="1">IF(AS412="","",MIN(OFFSET(D412,0,0):OFFSET(D412,AS412-1,0)))</f>
        <v/>
      </c>
      <c r="AV412" s="116" t="str">
        <f ca="1">IF(AS412="","",MAX(OFFSET(C412,0,0):OFFSET(C412,AS412-1,0)))</f>
        <v/>
      </c>
      <c r="AW412" s="116" t="str">
        <f ca="1">IF(AS412="","",MAX(OFFSET(D412,0,0):OFFSET(D412,AS412-1,0)))</f>
        <v/>
      </c>
      <c r="AX412" s="116">
        <f t="shared" ca="1" si="82"/>
        <v>0</v>
      </c>
      <c r="AY412" s="117">
        <f t="shared" ca="1" si="83"/>
        <v>0</v>
      </c>
      <c r="AZ412" s="233" t="str">
        <f>IFERROR(IF(#REF!="",R412*'Unit Rates'!$D$17/100,#REF!),"")</f>
        <v/>
      </c>
    </row>
    <row r="413" spans="1:52" ht="15.6" x14ac:dyDescent="0.3">
      <c r="A413" s="327"/>
      <c r="B413" s="329"/>
      <c r="C413" s="328"/>
      <c r="D413" s="330"/>
      <c r="E413" s="110">
        <f t="shared" si="77"/>
        <v>1</v>
      </c>
      <c r="F413" s="121"/>
      <c r="G413" s="121"/>
      <c r="H413" s="122">
        <f t="shared" si="78"/>
        <v>0</v>
      </c>
      <c r="I413" s="123"/>
      <c r="J413" s="111"/>
      <c r="K413" s="112"/>
      <c r="L413" s="113" t="e">
        <f>VLOOKUP('Damage Pickup'!$J413&amp;'Damage Pickup'!$K413,Code!$I$2:$M$51,4,0)</f>
        <v>#N/A</v>
      </c>
      <c r="M413" s="331"/>
      <c r="N413" s="332"/>
      <c r="O413" s="286"/>
      <c r="P413" s="109"/>
      <c r="Q413" s="114" t="e">
        <f>VLOOKUP(J413&amp;K413,Code!$I$2:$M$51,5,0)</f>
        <v>#N/A</v>
      </c>
      <c r="R413" s="262" t="e">
        <f t="shared" si="79"/>
        <v>#N/A</v>
      </c>
      <c r="S413" s="333">
        <f t="shared" si="74"/>
        <v>0</v>
      </c>
      <c r="T413" s="264" t="str">
        <f>IFERROR(R413*'Unit Rates'!$D$17/100,"")</f>
        <v/>
      </c>
      <c r="U413" s="260">
        <f t="shared" si="75"/>
        <v>0</v>
      </c>
      <c r="V413" s="284"/>
      <c r="W413" s="280" t="s">
        <v>385</v>
      </c>
      <c r="X413" s="281" t="s">
        <v>371</v>
      </c>
      <c r="Y413" s="281"/>
      <c r="Z413" s="280"/>
      <c r="AA413" s="281"/>
      <c r="AB413" s="281"/>
      <c r="AC413" s="282"/>
      <c r="AD413" s="281"/>
      <c r="AE413" s="281"/>
      <c r="AF413" s="281"/>
      <c r="AG413" s="280"/>
      <c r="AH413" s="282"/>
      <c r="AI413" s="280"/>
      <c r="AJ413" s="282"/>
      <c r="AK413" s="124"/>
      <c r="AL413" s="125"/>
      <c r="AM413" s="126"/>
      <c r="AN413" s="127"/>
      <c r="AO413" s="127"/>
      <c r="AP413" s="127"/>
      <c r="AQ413" s="115" t="str">
        <f t="shared" si="80"/>
        <v/>
      </c>
      <c r="AR413" s="115">
        <f t="shared" si="81"/>
        <v>0</v>
      </c>
      <c r="AS413" s="115" t="str">
        <f t="shared" si="76"/>
        <v/>
      </c>
      <c r="AT413" s="116" t="str">
        <f ca="1">IF(AS413="","",MIN(OFFSET(C413,0,0):OFFSET(C413,AS413-1,0)))</f>
        <v/>
      </c>
      <c r="AU413" s="116" t="str">
        <f ca="1">IF(AS413="","",MIN(OFFSET(D413,0,0):OFFSET(D413,AS413-1,0)))</f>
        <v/>
      </c>
      <c r="AV413" s="116" t="str">
        <f ca="1">IF(AS413="","",MAX(OFFSET(C413,0,0):OFFSET(C413,AS413-1,0)))</f>
        <v/>
      </c>
      <c r="AW413" s="116" t="str">
        <f ca="1">IF(AS413="","",MAX(OFFSET(D413,0,0):OFFSET(D413,AS413-1,0)))</f>
        <v/>
      </c>
      <c r="AX413" s="116">
        <f t="shared" ca="1" si="82"/>
        <v>0</v>
      </c>
      <c r="AY413" s="117">
        <f t="shared" ca="1" si="83"/>
        <v>0</v>
      </c>
      <c r="AZ413" s="233" t="str">
        <f>IFERROR(IF(#REF!="",R413*'Unit Rates'!$D$17/100,#REF!),"")</f>
        <v/>
      </c>
    </row>
    <row r="414" spans="1:52" ht="15.6" x14ac:dyDescent="0.3">
      <c r="A414" s="327"/>
      <c r="B414" s="329"/>
      <c r="C414" s="328"/>
      <c r="D414" s="330"/>
      <c r="E414" s="110">
        <f t="shared" si="77"/>
        <v>1</v>
      </c>
      <c r="F414" s="121"/>
      <c r="G414" s="121"/>
      <c r="H414" s="122">
        <f t="shared" si="78"/>
        <v>0</v>
      </c>
      <c r="I414" s="123"/>
      <c r="J414" s="111"/>
      <c r="K414" s="112"/>
      <c r="L414" s="113" t="e">
        <f>VLOOKUP('Damage Pickup'!$J414&amp;'Damage Pickup'!$K414,Code!$I$2:$M$51,4,0)</f>
        <v>#N/A</v>
      </c>
      <c r="M414" s="331"/>
      <c r="N414" s="332"/>
      <c r="O414" s="286"/>
      <c r="P414" s="109"/>
      <c r="Q414" s="114" t="e">
        <f>VLOOKUP(J414&amp;K414,Code!$I$2:$M$51,5,0)</f>
        <v>#N/A</v>
      </c>
      <c r="R414" s="262" t="e">
        <f t="shared" si="79"/>
        <v>#N/A</v>
      </c>
      <c r="S414" s="333">
        <f t="shared" si="74"/>
        <v>0</v>
      </c>
      <c r="T414" s="264" t="str">
        <f>IFERROR(R414*'Unit Rates'!$D$17/100,"")</f>
        <v/>
      </c>
      <c r="U414" s="260">
        <f t="shared" si="75"/>
        <v>0</v>
      </c>
      <c r="V414" s="284"/>
      <c r="W414" s="280" t="s">
        <v>385</v>
      </c>
      <c r="X414" s="281" t="s">
        <v>371</v>
      </c>
      <c r="Y414" s="281"/>
      <c r="Z414" s="280"/>
      <c r="AA414" s="281"/>
      <c r="AB414" s="281"/>
      <c r="AC414" s="282"/>
      <c r="AD414" s="281"/>
      <c r="AE414" s="281"/>
      <c r="AF414" s="281"/>
      <c r="AG414" s="280"/>
      <c r="AH414" s="282"/>
      <c r="AI414" s="280"/>
      <c r="AJ414" s="282"/>
      <c r="AK414" s="124"/>
      <c r="AL414" s="125"/>
      <c r="AM414" s="126"/>
      <c r="AN414" s="127"/>
      <c r="AO414" s="127"/>
      <c r="AP414" s="127"/>
      <c r="AQ414" s="115" t="str">
        <f t="shared" si="80"/>
        <v/>
      </c>
      <c r="AR414" s="115">
        <f t="shared" si="81"/>
        <v>0</v>
      </c>
      <c r="AS414" s="115" t="str">
        <f t="shared" si="76"/>
        <v/>
      </c>
      <c r="AT414" s="116" t="str">
        <f ca="1">IF(AS414="","",MIN(OFFSET(C414,0,0):OFFSET(C414,AS414-1,0)))</f>
        <v/>
      </c>
      <c r="AU414" s="116" t="str">
        <f ca="1">IF(AS414="","",MIN(OFFSET(D414,0,0):OFFSET(D414,AS414-1,0)))</f>
        <v/>
      </c>
      <c r="AV414" s="116" t="str">
        <f ca="1">IF(AS414="","",MAX(OFFSET(C414,0,0):OFFSET(C414,AS414-1,0)))</f>
        <v/>
      </c>
      <c r="AW414" s="116" t="str">
        <f ca="1">IF(AS414="","",MAX(OFFSET(D414,0,0):OFFSET(D414,AS414-1,0)))</f>
        <v/>
      </c>
      <c r="AX414" s="116">
        <f t="shared" ca="1" si="82"/>
        <v>0</v>
      </c>
      <c r="AY414" s="117">
        <f t="shared" ca="1" si="83"/>
        <v>0</v>
      </c>
      <c r="AZ414" s="233" t="str">
        <f>IFERROR(IF(#REF!="",R414*'Unit Rates'!$D$17/100,#REF!),"")</f>
        <v/>
      </c>
    </row>
    <row r="415" spans="1:52" ht="15.6" x14ac:dyDescent="0.3">
      <c r="A415" s="327"/>
      <c r="B415" s="329"/>
      <c r="C415" s="328"/>
      <c r="D415" s="330"/>
      <c r="E415" s="110">
        <f t="shared" si="77"/>
        <v>1</v>
      </c>
      <c r="F415" s="121"/>
      <c r="G415" s="121"/>
      <c r="H415" s="122">
        <f t="shared" si="78"/>
        <v>0</v>
      </c>
      <c r="I415" s="123"/>
      <c r="J415" s="111"/>
      <c r="K415" s="112"/>
      <c r="L415" s="113" t="e">
        <f>VLOOKUP('Damage Pickup'!$J415&amp;'Damage Pickup'!$K415,Code!$I$2:$M$51,4,0)</f>
        <v>#N/A</v>
      </c>
      <c r="M415" s="331"/>
      <c r="N415" s="332"/>
      <c r="O415" s="286"/>
      <c r="P415" s="109"/>
      <c r="Q415" s="114" t="e">
        <f>VLOOKUP(J415&amp;K415,Code!$I$2:$M$51,5,0)</f>
        <v>#N/A</v>
      </c>
      <c r="R415" s="262" t="e">
        <f t="shared" si="79"/>
        <v>#N/A</v>
      </c>
      <c r="S415" s="333">
        <f t="shared" si="74"/>
        <v>0</v>
      </c>
      <c r="T415" s="264" t="str">
        <f>IFERROR(R415*'Unit Rates'!$D$17/100,"")</f>
        <v/>
      </c>
      <c r="U415" s="260">
        <f t="shared" si="75"/>
        <v>0</v>
      </c>
      <c r="V415" s="284"/>
      <c r="W415" s="280" t="s">
        <v>385</v>
      </c>
      <c r="X415" s="281" t="s">
        <v>371</v>
      </c>
      <c r="Y415" s="281"/>
      <c r="Z415" s="280"/>
      <c r="AA415" s="281"/>
      <c r="AB415" s="281"/>
      <c r="AC415" s="282"/>
      <c r="AD415" s="281"/>
      <c r="AE415" s="281"/>
      <c r="AF415" s="281"/>
      <c r="AG415" s="280"/>
      <c r="AH415" s="282"/>
      <c r="AI415" s="280"/>
      <c r="AJ415" s="282"/>
      <c r="AK415" s="124"/>
      <c r="AL415" s="125"/>
      <c r="AM415" s="126"/>
      <c r="AN415" s="127"/>
      <c r="AO415" s="127"/>
      <c r="AP415" s="127"/>
      <c r="AQ415" s="115" t="str">
        <f t="shared" si="80"/>
        <v/>
      </c>
      <c r="AR415" s="115">
        <f t="shared" si="81"/>
        <v>0</v>
      </c>
      <c r="AS415" s="115" t="str">
        <f t="shared" si="76"/>
        <v/>
      </c>
      <c r="AT415" s="116" t="str">
        <f ca="1">IF(AS415="","",MIN(OFFSET(C415,0,0):OFFSET(C415,AS415-1,0)))</f>
        <v/>
      </c>
      <c r="AU415" s="116" t="str">
        <f ca="1">IF(AS415="","",MIN(OFFSET(D415,0,0):OFFSET(D415,AS415-1,0)))</f>
        <v/>
      </c>
      <c r="AV415" s="116" t="str">
        <f ca="1">IF(AS415="","",MAX(OFFSET(C415,0,0):OFFSET(C415,AS415-1,0)))</f>
        <v/>
      </c>
      <c r="AW415" s="116" t="str">
        <f ca="1">IF(AS415="","",MAX(OFFSET(D415,0,0):OFFSET(D415,AS415-1,0)))</f>
        <v/>
      </c>
      <c r="AX415" s="116">
        <f t="shared" ca="1" si="82"/>
        <v>0</v>
      </c>
      <c r="AY415" s="117">
        <f t="shared" ca="1" si="83"/>
        <v>0</v>
      </c>
      <c r="AZ415" s="233" t="str">
        <f>IFERROR(IF(#REF!="",R415*'Unit Rates'!$D$17/100,#REF!),"")</f>
        <v/>
      </c>
    </row>
    <row r="416" spans="1:52" ht="15.6" x14ac:dyDescent="0.3">
      <c r="A416" s="327"/>
      <c r="B416" s="329"/>
      <c r="C416" s="328"/>
      <c r="D416" s="330"/>
      <c r="E416" s="110">
        <f t="shared" si="77"/>
        <v>1</v>
      </c>
      <c r="F416" s="121"/>
      <c r="G416" s="121"/>
      <c r="H416" s="122">
        <f t="shared" si="78"/>
        <v>0</v>
      </c>
      <c r="I416" s="123"/>
      <c r="J416" s="111"/>
      <c r="K416" s="112"/>
      <c r="L416" s="113" t="e">
        <f>VLOOKUP('Damage Pickup'!$J416&amp;'Damage Pickup'!$K416,Code!$I$2:$M$51,4,0)</f>
        <v>#N/A</v>
      </c>
      <c r="M416" s="331"/>
      <c r="N416" s="332"/>
      <c r="O416" s="286"/>
      <c r="P416" s="109"/>
      <c r="Q416" s="114" t="e">
        <f>VLOOKUP(J416&amp;K416,Code!$I$2:$M$51,5,0)</f>
        <v>#N/A</v>
      </c>
      <c r="R416" s="262" t="e">
        <f t="shared" si="79"/>
        <v>#N/A</v>
      </c>
      <c r="S416" s="333">
        <f t="shared" si="74"/>
        <v>0</v>
      </c>
      <c r="T416" s="264" t="str">
        <f>IFERROR(R416*'Unit Rates'!$D$17/100,"")</f>
        <v/>
      </c>
      <c r="U416" s="260">
        <f t="shared" si="75"/>
        <v>0</v>
      </c>
      <c r="V416" s="284"/>
      <c r="W416" s="280" t="s">
        <v>385</v>
      </c>
      <c r="X416" s="281" t="s">
        <v>371</v>
      </c>
      <c r="Y416" s="281"/>
      <c r="Z416" s="280"/>
      <c r="AA416" s="281"/>
      <c r="AB416" s="281"/>
      <c r="AC416" s="282"/>
      <c r="AD416" s="281"/>
      <c r="AE416" s="281"/>
      <c r="AF416" s="281"/>
      <c r="AG416" s="280"/>
      <c r="AH416" s="282"/>
      <c r="AI416" s="280"/>
      <c r="AJ416" s="282"/>
      <c r="AK416" s="124"/>
      <c r="AL416" s="125"/>
      <c r="AM416" s="126"/>
      <c r="AN416" s="127"/>
      <c r="AO416" s="127"/>
      <c r="AP416" s="127"/>
      <c r="AQ416" s="115" t="str">
        <f t="shared" si="80"/>
        <v/>
      </c>
      <c r="AR416" s="115">
        <f t="shared" si="81"/>
        <v>0</v>
      </c>
      <c r="AS416" s="115" t="str">
        <f t="shared" si="76"/>
        <v/>
      </c>
      <c r="AT416" s="116" t="str">
        <f ca="1">IF(AS416="","",MIN(OFFSET(C416,0,0):OFFSET(C416,AS416-1,0)))</f>
        <v/>
      </c>
      <c r="AU416" s="116" t="str">
        <f ca="1">IF(AS416="","",MIN(OFFSET(D416,0,0):OFFSET(D416,AS416-1,0)))</f>
        <v/>
      </c>
      <c r="AV416" s="116" t="str">
        <f ca="1">IF(AS416="","",MAX(OFFSET(C416,0,0):OFFSET(C416,AS416-1,0)))</f>
        <v/>
      </c>
      <c r="AW416" s="116" t="str">
        <f ca="1">IF(AS416="","",MAX(OFFSET(D416,0,0):OFFSET(D416,AS416-1,0)))</f>
        <v/>
      </c>
      <c r="AX416" s="116">
        <f t="shared" ca="1" si="82"/>
        <v>0</v>
      </c>
      <c r="AY416" s="117">
        <f t="shared" ca="1" si="83"/>
        <v>0</v>
      </c>
      <c r="AZ416" s="233" t="str">
        <f>IFERROR(IF(#REF!="",R416*'Unit Rates'!$D$17/100,#REF!),"")</f>
        <v/>
      </c>
    </row>
    <row r="417" spans="1:52" ht="15.6" x14ac:dyDescent="0.3">
      <c r="A417" s="327"/>
      <c r="B417" s="329"/>
      <c r="C417" s="328"/>
      <c r="D417" s="330"/>
      <c r="E417" s="110">
        <f t="shared" si="77"/>
        <v>1</v>
      </c>
      <c r="F417" s="121"/>
      <c r="G417" s="121"/>
      <c r="H417" s="122">
        <f t="shared" si="78"/>
        <v>0</v>
      </c>
      <c r="I417" s="123"/>
      <c r="J417" s="111"/>
      <c r="K417" s="112"/>
      <c r="L417" s="113" t="e">
        <f>VLOOKUP('Damage Pickup'!$J417&amp;'Damage Pickup'!$K417,Code!$I$2:$M$51,4,0)</f>
        <v>#N/A</v>
      </c>
      <c r="M417" s="331"/>
      <c r="N417" s="332"/>
      <c r="O417" s="286"/>
      <c r="P417" s="109"/>
      <c r="Q417" s="114" t="e">
        <f>VLOOKUP(J417&amp;K417,Code!$I$2:$M$51,5,0)</f>
        <v>#N/A</v>
      </c>
      <c r="R417" s="262" t="e">
        <f t="shared" si="79"/>
        <v>#N/A</v>
      </c>
      <c r="S417" s="333">
        <f t="shared" si="74"/>
        <v>0</v>
      </c>
      <c r="T417" s="264" t="str">
        <f>IFERROR(R417*'Unit Rates'!$D$17/100,"")</f>
        <v/>
      </c>
      <c r="U417" s="260">
        <f t="shared" si="75"/>
        <v>0</v>
      </c>
      <c r="V417" s="284"/>
      <c r="W417" s="280" t="s">
        <v>385</v>
      </c>
      <c r="X417" s="281" t="s">
        <v>371</v>
      </c>
      <c r="Y417" s="281"/>
      <c r="Z417" s="280"/>
      <c r="AA417" s="281"/>
      <c r="AB417" s="281"/>
      <c r="AC417" s="282"/>
      <c r="AD417" s="281"/>
      <c r="AE417" s="281"/>
      <c r="AF417" s="281"/>
      <c r="AG417" s="280"/>
      <c r="AH417" s="282"/>
      <c r="AI417" s="280"/>
      <c r="AJ417" s="282"/>
      <c r="AK417" s="124"/>
      <c r="AL417" s="125"/>
      <c r="AM417" s="126"/>
      <c r="AN417" s="127"/>
      <c r="AO417" s="127"/>
      <c r="AP417" s="127"/>
      <c r="AQ417" s="115" t="str">
        <f t="shared" si="80"/>
        <v/>
      </c>
      <c r="AR417" s="115">
        <f t="shared" si="81"/>
        <v>0</v>
      </c>
      <c r="AS417" s="115" t="str">
        <f t="shared" si="76"/>
        <v/>
      </c>
      <c r="AT417" s="116" t="str">
        <f ca="1">IF(AS417="","",MIN(OFFSET(C417,0,0):OFFSET(C417,AS417-1,0)))</f>
        <v/>
      </c>
      <c r="AU417" s="116" t="str">
        <f ca="1">IF(AS417="","",MIN(OFFSET(D417,0,0):OFFSET(D417,AS417-1,0)))</f>
        <v/>
      </c>
      <c r="AV417" s="116" t="str">
        <f ca="1">IF(AS417="","",MAX(OFFSET(C417,0,0):OFFSET(C417,AS417-1,0)))</f>
        <v/>
      </c>
      <c r="AW417" s="116" t="str">
        <f ca="1">IF(AS417="","",MAX(OFFSET(D417,0,0):OFFSET(D417,AS417-1,0)))</f>
        <v/>
      </c>
      <c r="AX417" s="116">
        <f t="shared" ca="1" si="82"/>
        <v>0</v>
      </c>
      <c r="AY417" s="117">
        <f t="shared" ca="1" si="83"/>
        <v>0</v>
      </c>
      <c r="AZ417" s="233" t="str">
        <f>IFERROR(IF(#REF!="",R417*'Unit Rates'!$D$17/100,#REF!),"")</f>
        <v/>
      </c>
    </row>
    <row r="418" spans="1:52" ht="15.6" x14ac:dyDescent="0.3">
      <c r="A418" s="327"/>
      <c r="B418" s="329"/>
      <c r="C418" s="328"/>
      <c r="D418" s="330"/>
      <c r="E418" s="110">
        <f t="shared" si="77"/>
        <v>1</v>
      </c>
      <c r="F418" s="121"/>
      <c r="G418" s="121"/>
      <c r="H418" s="122">
        <f t="shared" si="78"/>
        <v>0</v>
      </c>
      <c r="I418" s="123"/>
      <c r="J418" s="111"/>
      <c r="K418" s="112"/>
      <c r="L418" s="113" t="e">
        <f>VLOOKUP('Damage Pickup'!$J418&amp;'Damage Pickup'!$K418,Code!$I$2:$M$51,4,0)</f>
        <v>#N/A</v>
      </c>
      <c r="M418" s="331"/>
      <c r="N418" s="332"/>
      <c r="O418" s="286"/>
      <c r="P418" s="109"/>
      <c r="Q418" s="114" t="e">
        <f>VLOOKUP(J418&amp;K418,Code!$I$2:$M$51,5,0)</f>
        <v>#N/A</v>
      </c>
      <c r="R418" s="262" t="e">
        <f t="shared" si="79"/>
        <v>#N/A</v>
      </c>
      <c r="S418" s="333">
        <f t="shared" si="74"/>
        <v>0</v>
      </c>
      <c r="T418" s="264" t="str">
        <f>IFERROR(R418*'Unit Rates'!$D$17/100,"")</f>
        <v/>
      </c>
      <c r="U418" s="260">
        <f t="shared" si="75"/>
        <v>0</v>
      </c>
      <c r="V418" s="284"/>
      <c r="W418" s="280" t="s">
        <v>385</v>
      </c>
      <c r="X418" s="281" t="s">
        <v>371</v>
      </c>
      <c r="Y418" s="281"/>
      <c r="Z418" s="280"/>
      <c r="AA418" s="281"/>
      <c r="AB418" s="281"/>
      <c r="AC418" s="282"/>
      <c r="AD418" s="281"/>
      <c r="AE418" s="281"/>
      <c r="AF418" s="281"/>
      <c r="AG418" s="280"/>
      <c r="AH418" s="282"/>
      <c r="AI418" s="280"/>
      <c r="AJ418" s="282"/>
      <c r="AK418" s="124"/>
      <c r="AL418" s="125"/>
      <c r="AM418" s="126"/>
      <c r="AN418" s="127"/>
      <c r="AO418" s="127"/>
      <c r="AP418" s="127"/>
      <c r="AQ418" s="115" t="str">
        <f t="shared" si="80"/>
        <v/>
      </c>
      <c r="AR418" s="115">
        <f t="shared" si="81"/>
        <v>0</v>
      </c>
      <c r="AS418" s="115" t="str">
        <f t="shared" si="76"/>
        <v/>
      </c>
      <c r="AT418" s="116" t="str">
        <f ca="1">IF(AS418="","",MIN(OFFSET(C418,0,0):OFFSET(C418,AS418-1,0)))</f>
        <v/>
      </c>
      <c r="AU418" s="116" t="str">
        <f ca="1">IF(AS418="","",MIN(OFFSET(D418,0,0):OFFSET(D418,AS418-1,0)))</f>
        <v/>
      </c>
      <c r="AV418" s="116" t="str">
        <f ca="1">IF(AS418="","",MAX(OFFSET(C418,0,0):OFFSET(C418,AS418-1,0)))</f>
        <v/>
      </c>
      <c r="AW418" s="116" t="str">
        <f ca="1">IF(AS418="","",MAX(OFFSET(D418,0,0):OFFSET(D418,AS418-1,0)))</f>
        <v/>
      </c>
      <c r="AX418" s="116">
        <f t="shared" ca="1" si="82"/>
        <v>0</v>
      </c>
      <c r="AY418" s="117">
        <f t="shared" ca="1" si="83"/>
        <v>0</v>
      </c>
      <c r="AZ418" s="233" t="str">
        <f>IFERROR(IF(#REF!="",R418*'Unit Rates'!$D$17/100,#REF!),"")</f>
        <v/>
      </c>
    </row>
    <row r="419" spans="1:52" ht="15.6" x14ac:dyDescent="0.3">
      <c r="A419" s="327"/>
      <c r="B419" s="329"/>
      <c r="C419" s="328"/>
      <c r="D419" s="330"/>
      <c r="E419" s="110">
        <f t="shared" si="77"/>
        <v>1</v>
      </c>
      <c r="F419" s="121"/>
      <c r="G419" s="121"/>
      <c r="H419" s="122">
        <f t="shared" si="78"/>
        <v>0</v>
      </c>
      <c r="I419" s="123"/>
      <c r="J419" s="111"/>
      <c r="K419" s="112"/>
      <c r="L419" s="113" t="e">
        <f>VLOOKUP('Damage Pickup'!$J419&amp;'Damage Pickup'!$K419,Code!$I$2:$M$51,4,0)</f>
        <v>#N/A</v>
      </c>
      <c r="M419" s="331"/>
      <c r="N419" s="332"/>
      <c r="O419" s="286"/>
      <c r="P419" s="109"/>
      <c r="Q419" s="114" t="e">
        <f>VLOOKUP(J419&amp;K419,Code!$I$2:$M$51,5,0)</f>
        <v>#N/A</v>
      </c>
      <c r="R419" s="262" t="e">
        <f t="shared" si="79"/>
        <v>#N/A</v>
      </c>
      <c r="S419" s="333">
        <f t="shared" si="74"/>
        <v>0</v>
      </c>
      <c r="T419" s="264" t="str">
        <f>IFERROR(R419*'Unit Rates'!$D$17/100,"")</f>
        <v/>
      </c>
      <c r="U419" s="260">
        <f t="shared" si="75"/>
        <v>0</v>
      </c>
      <c r="V419" s="284"/>
      <c r="W419" s="280" t="s">
        <v>385</v>
      </c>
      <c r="X419" s="281" t="s">
        <v>371</v>
      </c>
      <c r="Y419" s="281"/>
      <c r="Z419" s="280"/>
      <c r="AA419" s="281"/>
      <c r="AB419" s="281"/>
      <c r="AC419" s="282"/>
      <c r="AD419" s="281"/>
      <c r="AE419" s="281"/>
      <c r="AF419" s="281"/>
      <c r="AG419" s="280"/>
      <c r="AH419" s="282"/>
      <c r="AI419" s="280"/>
      <c r="AJ419" s="282"/>
      <c r="AK419" s="124"/>
      <c r="AL419" s="125"/>
      <c r="AM419" s="126"/>
      <c r="AN419" s="127"/>
      <c r="AO419" s="127"/>
      <c r="AP419" s="127"/>
      <c r="AQ419" s="115" t="str">
        <f t="shared" si="80"/>
        <v/>
      </c>
      <c r="AR419" s="115">
        <f t="shared" si="81"/>
        <v>0</v>
      </c>
      <c r="AS419" s="115" t="str">
        <f t="shared" si="76"/>
        <v/>
      </c>
      <c r="AT419" s="116" t="str">
        <f ca="1">IF(AS419="","",MIN(OFFSET(C419,0,0):OFFSET(C419,AS419-1,0)))</f>
        <v/>
      </c>
      <c r="AU419" s="116" t="str">
        <f ca="1">IF(AS419="","",MIN(OFFSET(D419,0,0):OFFSET(D419,AS419-1,0)))</f>
        <v/>
      </c>
      <c r="AV419" s="116" t="str">
        <f ca="1">IF(AS419="","",MAX(OFFSET(C419,0,0):OFFSET(C419,AS419-1,0)))</f>
        <v/>
      </c>
      <c r="AW419" s="116" t="str">
        <f ca="1">IF(AS419="","",MAX(OFFSET(D419,0,0):OFFSET(D419,AS419-1,0)))</f>
        <v/>
      </c>
      <c r="AX419" s="116">
        <f t="shared" ca="1" si="82"/>
        <v>0</v>
      </c>
      <c r="AY419" s="117">
        <f t="shared" ca="1" si="83"/>
        <v>0</v>
      </c>
      <c r="AZ419" s="233" t="str">
        <f>IFERROR(IF(#REF!="",R419*'Unit Rates'!$D$17/100,#REF!),"")</f>
        <v/>
      </c>
    </row>
    <row r="420" spans="1:52" ht="15.6" x14ac:dyDescent="0.3">
      <c r="A420" s="327"/>
      <c r="B420" s="329"/>
      <c r="C420" s="328"/>
      <c r="D420" s="330"/>
      <c r="E420" s="110">
        <f t="shared" si="77"/>
        <v>1</v>
      </c>
      <c r="F420" s="121"/>
      <c r="G420" s="121"/>
      <c r="H420" s="122">
        <f t="shared" si="78"/>
        <v>0</v>
      </c>
      <c r="I420" s="123"/>
      <c r="J420" s="111"/>
      <c r="K420" s="112"/>
      <c r="L420" s="113" t="e">
        <f>VLOOKUP('Damage Pickup'!$J420&amp;'Damage Pickup'!$K420,Code!$I$2:$M$51,4,0)</f>
        <v>#N/A</v>
      </c>
      <c r="M420" s="331"/>
      <c r="N420" s="332"/>
      <c r="O420" s="286"/>
      <c r="P420" s="109"/>
      <c r="Q420" s="114" t="e">
        <f>VLOOKUP(J420&amp;K420,Code!$I$2:$M$51,5,0)</f>
        <v>#N/A</v>
      </c>
      <c r="R420" s="262" t="e">
        <f t="shared" si="79"/>
        <v>#N/A</v>
      </c>
      <c r="S420" s="333">
        <f t="shared" si="74"/>
        <v>0</v>
      </c>
      <c r="T420" s="264" t="str">
        <f>IFERROR(R420*'Unit Rates'!$D$17/100,"")</f>
        <v/>
      </c>
      <c r="U420" s="260">
        <f t="shared" si="75"/>
        <v>0</v>
      </c>
      <c r="V420" s="284"/>
      <c r="W420" s="280" t="s">
        <v>385</v>
      </c>
      <c r="X420" s="281" t="s">
        <v>371</v>
      </c>
      <c r="Y420" s="281"/>
      <c r="Z420" s="280"/>
      <c r="AA420" s="281"/>
      <c r="AB420" s="281"/>
      <c r="AC420" s="282"/>
      <c r="AD420" s="281"/>
      <c r="AE420" s="281"/>
      <c r="AF420" s="281"/>
      <c r="AG420" s="280"/>
      <c r="AH420" s="282"/>
      <c r="AI420" s="280"/>
      <c r="AJ420" s="282"/>
      <c r="AK420" s="124"/>
      <c r="AL420" s="125"/>
      <c r="AM420" s="126"/>
      <c r="AN420" s="127"/>
      <c r="AO420" s="127"/>
      <c r="AP420" s="127"/>
      <c r="AQ420" s="115" t="str">
        <f t="shared" si="80"/>
        <v/>
      </c>
      <c r="AR420" s="115">
        <f t="shared" si="81"/>
        <v>0</v>
      </c>
      <c r="AS420" s="115" t="str">
        <f t="shared" si="76"/>
        <v/>
      </c>
      <c r="AT420" s="116" t="str">
        <f ca="1">IF(AS420="","",MIN(OFFSET(C420,0,0):OFFSET(C420,AS420-1,0)))</f>
        <v/>
      </c>
      <c r="AU420" s="116" t="str">
        <f ca="1">IF(AS420="","",MIN(OFFSET(D420,0,0):OFFSET(D420,AS420-1,0)))</f>
        <v/>
      </c>
      <c r="AV420" s="116" t="str">
        <f ca="1">IF(AS420="","",MAX(OFFSET(C420,0,0):OFFSET(C420,AS420-1,0)))</f>
        <v/>
      </c>
      <c r="AW420" s="116" t="str">
        <f ca="1">IF(AS420="","",MAX(OFFSET(D420,0,0):OFFSET(D420,AS420-1,0)))</f>
        <v/>
      </c>
      <c r="AX420" s="116">
        <f t="shared" ca="1" si="82"/>
        <v>0</v>
      </c>
      <c r="AY420" s="117">
        <f t="shared" ca="1" si="83"/>
        <v>0</v>
      </c>
      <c r="AZ420" s="233" t="str">
        <f>IFERROR(IF(#REF!="",R420*'Unit Rates'!$D$17/100,#REF!),"")</f>
        <v/>
      </c>
    </row>
    <row r="421" spans="1:52" ht="15.6" x14ac:dyDescent="0.3">
      <c r="A421" s="327"/>
      <c r="B421" s="329"/>
      <c r="C421" s="328"/>
      <c r="D421" s="330"/>
      <c r="E421" s="110">
        <f t="shared" si="77"/>
        <v>1</v>
      </c>
      <c r="F421" s="121"/>
      <c r="G421" s="121"/>
      <c r="H421" s="122">
        <f t="shared" si="78"/>
        <v>0</v>
      </c>
      <c r="I421" s="123"/>
      <c r="J421" s="111"/>
      <c r="K421" s="112"/>
      <c r="L421" s="113" t="e">
        <f>VLOOKUP('Damage Pickup'!$J421&amp;'Damage Pickup'!$K421,Code!$I$2:$M$51,4,0)</f>
        <v>#N/A</v>
      </c>
      <c r="M421" s="331"/>
      <c r="N421" s="332"/>
      <c r="O421" s="286"/>
      <c r="P421" s="109"/>
      <c r="Q421" s="114" t="e">
        <f>VLOOKUP(J421&amp;K421,Code!$I$2:$M$51,5,0)</f>
        <v>#N/A</v>
      </c>
      <c r="R421" s="262" t="e">
        <f t="shared" si="79"/>
        <v>#N/A</v>
      </c>
      <c r="S421" s="333">
        <f t="shared" si="74"/>
        <v>0</v>
      </c>
      <c r="T421" s="264" t="str">
        <f>IFERROR(R421*'Unit Rates'!$D$17/100,"")</f>
        <v/>
      </c>
      <c r="U421" s="260">
        <f t="shared" si="75"/>
        <v>0</v>
      </c>
      <c r="V421" s="284"/>
      <c r="W421" s="280" t="s">
        <v>385</v>
      </c>
      <c r="X421" s="281" t="s">
        <v>371</v>
      </c>
      <c r="Y421" s="281"/>
      <c r="Z421" s="280"/>
      <c r="AA421" s="281"/>
      <c r="AB421" s="281"/>
      <c r="AC421" s="282"/>
      <c r="AD421" s="281"/>
      <c r="AE421" s="281"/>
      <c r="AF421" s="281"/>
      <c r="AG421" s="280"/>
      <c r="AH421" s="282"/>
      <c r="AI421" s="280"/>
      <c r="AJ421" s="282"/>
      <c r="AK421" s="124"/>
      <c r="AL421" s="125"/>
      <c r="AM421" s="126"/>
      <c r="AN421" s="127"/>
      <c r="AO421" s="127"/>
      <c r="AP421" s="127"/>
      <c r="AQ421" s="115" t="str">
        <f t="shared" si="80"/>
        <v/>
      </c>
      <c r="AR421" s="115">
        <f t="shared" si="81"/>
        <v>0</v>
      </c>
      <c r="AS421" s="115" t="str">
        <f t="shared" si="76"/>
        <v/>
      </c>
      <c r="AT421" s="116" t="str">
        <f ca="1">IF(AS421="","",MIN(OFFSET(C421,0,0):OFFSET(C421,AS421-1,0)))</f>
        <v/>
      </c>
      <c r="AU421" s="116" t="str">
        <f ca="1">IF(AS421="","",MIN(OFFSET(D421,0,0):OFFSET(D421,AS421-1,0)))</f>
        <v/>
      </c>
      <c r="AV421" s="116" t="str">
        <f ca="1">IF(AS421="","",MAX(OFFSET(C421,0,0):OFFSET(C421,AS421-1,0)))</f>
        <v/>
      </c>
      <c r="AW421" s="116" t="str">
        <f ca="1">IF(AS421="","",MAX(OFFSET(D421,0,0):OFFSET(D421,AS421-1,0)))</f>
        <v/>
      </c>
      <c r="AX421" s="116">
        <f t="shared" ca="1" si="82"/>
        <v>0</v>
      </c>
      <c r="AY421" s="117">
        <f t="shared" ca="1" si="83"/>
        <v>0</v>
      </c>
      <c r="AZ421" s="233" t="str">
        <f>IFERROR(IF(#REF!="",R421*'Unit Rates'!$D$17/100,#REF!),"")</f>
        <v/>
      </c>
    </row>
    <row r="422" spans="1:52" ht="15.6" x14ac:dyDescent="0.3">
      <c r="A422" s="327"/>
      <c r="B422" s="329"/>
      <c r="C422" s="328"/>
      <c r="D422" s="330"/>
      <c r="E422" s="110">
        <f t="shared" si="77"/>
        <v>1</v>
      </c>
      <c r="F422" s="121"/>
      <c r="G422" s="121"/>
      <c r="H422" s="122">
        <f t="shared" si="78"/>
        <v>0</v>
      </c>
      <c r="I422" s="123"/>
      <c r="J422" s="111"/>
      <c r="K422" s="112"/>
      <c r="L422" s="113" t="e">
        <f>VLOOKUP('Damage Pickup'!$J422&amp;'Damage Pickup'!$K422,Code!$I$2:$M$51,4,0)</f>
        <v>#N/A</v>
      </c>
      <c r="M422" s="331"/>
      <c r="N422" s="332"/>
      <c r="O422" s="286"/>
      <c r="P422" s="109"/>
      <c r="Q422" s="114" t="e">
        <f>VLOOKUP(J422&amp;K422,Code!$I$2:$M$51,5,0)</f>
        <v>#N/A</v>
      </c>
      <c r="R422" s="262" t="e">
        <f t="shared" si="79"/>
        <v>#N/A</v>
      </c>
      <c r="S422" s="333">
        <f t="shared" si="74"/>
        <v>0</v>
      </c>
      <c r="T422" s="264" t="str">
        <f>IFERROR(R422*'Unit Rates'!$D$17/100,"")</f>
        <v/>
      </c>
      <c r="U422" s="260">
        <f t="shared" si="75"/>
        <v>0</v>
      </c>
      <c r="V422" s="284"/>
      <c r="W422" s="280" t="s">
        <v>385</v>
      </c>
      <c r="X422" s="281" t="s">
        <v>371</v>
      </c>
      <c r="Y422" s="281"/>
      <c r="Z422" s="280"/>
      <c r="AA422" s="281"/>
      <c r="AB422" s="281"/>
      <c r="AC422" s="282"/>
      <c r="AD422" s="281"/>
      <c r="AE422" s="281"/>
      <c r="AF422" s="281"/>
      <c r="AG422" s="280"/>
      <c r="AH422" s="282"/>
      <c r="AI422" s="280"/>
      <c r="AJ422" s="282"/>
      <c r="AK422" s="124"/>
      <c r="AL422" s="125"/>
      <c r="AM422" s="126"/>
      <c r="AN422" s="127"/>
      <c r="AO422" s="127"/>
      <c r="AP422" s="127"/>
      <c r="AQ422" s="115" t="str">
        <f t="shared" si="80"/>
        <v/>
      </c>
      <c r="AR422" s="115">
        <f t="shared" si="81"/>
        <v>0</v>
      </c>
      <c r="AS422" s="115" t="str">
        <f t="shared" si="76"/>
        <v/>
      </c>
      <c r="AT422" s="116" t="str">
        <f ca="1">IF(AS422="","",MIN(OFFSET(C422,0,0):OFFSET(C422,AS422-1,0)))</f>
        <v/>
      </c>
      <c r="AU422" s="116" t="str">
        <f ca="1">IF(AS422="","",MIN(OFFSET(D422,0,0):OFFSET(D422,AS422-1,0)))</f>
        <v/>
      </c>
      <c r="AV422" s="116" t="str">
        <f ca="1">IF(AS422="","",MAX(OFFSET(C422,0,0):OFFSET(C422,AS422-1,0)))</f>
        <v/>
      </c>
      <c r="AW422" s="116" t="str">
        <f ca="1">IF(AS422="","",MAX(OFFSET(D422,0,0):OFFSET(D422,AS422-1,0)))</f>
        <v/>
      </c>
      <c r="AX422" s="116">
        <f t="shared" ca="1" si="82"/>
        <v>0</v>
      </c>
      <c r="AY422" s="117">
        <f t="shared" ca="1" si="83"/>
        <v>0</v>
      </c>
      <c r="AZ422" s="233" t="str">
        <f>IFERROR(IF(#REF!="",R422*'Unit Rates'!$D$17/100,#REF!),"")</f>
        <v/>
      </c>
    </row>
    <row r="423" spans="1:52" ht="15.6" x14ac:dyDescent="0.3">
      <c r="A423" s="327"/>
      <c r="B423" s="329"/>
      <c r="C423" s="328"/>
      <c r="D423" s="330"/>
      <c r="E423" s="110">
        <f t="shared" si="77"/>
        <v>1</v>
      </c>
      <c r="F423" s="121"/>
      <c r="G423" s="121"/>
      <c r="H423" s="122">
        <f t="shared" si="78"/>
        <v>0</v>
      </c>
      <c r="I423" s="123"/>
      <c r="J423" s="111"/>
      <c r="K423" s="112"/>
      <c r="L423" s="113" t="e">
        <f>VLOOKUP('Damage Pickup'!$J423&amp;'Damage Pickup'!$K423,Code!$I$2:$M$51,4,0)</f>
        <v>#N/A</v>
      </c>
      <c r="M423" s="331"/>
      <c r="N423" s="332"/>
      <c r="O423" s="286"/>
      <c r="P423" s="109"/>
      <c r="Q423" s="114" t="e">
        <f>VLOOKUP(J423&amp;K423,Code!$I$2:$M$51,5,0)</f>
        <v>#N/A</v>
      </c>
      <c r="R423" s="262" t="e">
        <f t="shared" si="79"/>
        <v>#N/A</v>
      </c>
      <c r="S423" s="333">
        <f t="shared" si="74"/>
        <v>0</v>
      </c>
      <c r="T423" s="264" t="str">
        <f>IFERROR(R423*'Unit Rates'!$D$17/100,"")</f>
        <v/>
      </c>
      <c r="U423" s="260">
        <f t="shared" si="75"/>
        <v>0</v>
      </c>
      <c r="V423" s="284"/>
      <c r="W423" s="280" t="s">
        <v>385</v>
      </c>
      <c r="X423" s="281" t="s">
        <v>371</v>
      </c>
      <c r="Y423" s="281"/>
      <c r="Z423" s="280"/>
      <c r="AA423" s="281"/>
      <c r="AB423" s="281"/>
      <c r="AC423" s="282"/>
      <c r="AD423" s="281"/>
      <c r="AE423" s="281"/>
      <c r="AF423" s="281"/>
      <c r="AG423" s="280"/>
      <c r="AH423" s="282"/>
      <c r="AI423" s="280"/>
      <c r="AJ423" s="282"/>
      <c r="AK423" s="124"/>
      <c r="AL423" s="125"/>
      <c r="AM423" s="126"/>
      <c r="AN423" s="127"/>
      <c r="AO423" s="127"/>
      <c r="AP423" s="127"/>
      <c r="AQ423" s="115" t="str">
        <f t="shared" si="80"/>
        <v/>
      </c>
      <c r="AR423" s="115">
        <f t="shared" si="81"/>
        <v>0</v>
      </c>
      <c r="AS423" s="115" t="str">
        <f t="shared" si="76"/>
        <v/>
      </c>
      <c r="AT423" s="116" t="str">
        <f ca="1">IF(AS423="","",MIN(OFFSET(C423,0,0):OFFSET(C423,AS423-1,0)))</f>
        <v/>
      </c>
      <c r="AU423" s="116" t="str">
        <f ca="1">IF(AS423="","",MIN(OFFSET(D423,0,0):OFFSET(D423,AS423-1,0)))</f>
        <v/>
      </c>
      <c r="AV423" s="116" t="str">
        <f ca="1">IF(AS423="","",MAX(OFFSET(C423,0,0):OFFSET(C423,AS423-1,0)))</f>
        <v/>
      </c>
      <c r="AW423" s="116" t="str">
        <f ca="1">IF(AS423="","",MAX(OFFSET(D423,0,0):OFFSET(D423,AS423-1,0)))</f>
        <v/>
      </c>
      <c r="AX423" s="116">
        <f t="shared" ca="1" si="82"/>
        <v>0</v>
      </c>
      <c r="AY423" s="117">
        <f t="shared" ca="1" si="83"/>
        <v>0</v>
      </c>
      <c r="AZ423" s="233" t="str">
        <f>IFERROR(IF(#REF!="",R423*'Unit Rates'!$D$17/100,#REF!),"")</f>
        <v/>
      </c>
    </row>
    <row r="424" spans="1:52" ht="15.6" x14ac:dyDescent="0.3">
      <c r="A424" s="327"/>
      <c r="B424" s="329"/>
      <c r="C424" s="328"/>
      <c r="D424" s="330"/>
      <c r="E424" s="110">
        <f t="shared" si="77"/>
        <v>1</v>
      </c>
      <c r="F424" s="121"/>
      <c r="G424" s="121"/>
      <c r="H424" s="122">
        <f t="shared" si="78"/>
        <v>0</v>
      </c>
      <c r="I424" s="123"/>
      <c r="J424" s="111"/>
      <c r="K424" s="112"/>
      <c r="L424" s="113" t="e">
        <f>VLOOKUP('Damage Pickup'!$J424&amp;'Damage Pickup'!$K424,Code!$I$2:$M$51,4,0)</f>
        <v>#N/A</v>
      </c>
      <c r="M424" s="331"/>
      <c r="N424" s="332"/>
      <c r="O424" s="286"/>
      <c r="P424" s="109"/>
      <c r="Q424" s="114" t="e">
        <f>VLOOKUP(J424&amp;K424,Code!$I$2:$M$51,5,0)</f>
        <v>#N/A</v>
      </c>
      <c r="R424" s="262" t="e">
        <f t="shared" si="79"/>
        <v>#N/A</v>
      </c>
      <c r="S424" s="333">
        <f t="shared" si="74"/>
        <v>0</v>
      </c>
      <c r="T424" s="264" t="str">
        <f>IFERROR(R424*'Unit Rates'!$D$17/100,"")</f>
        <v/>
      </c>
      <c r="U424" s="260">
        <f t="shared" si="75"/>
        <v>0</v>
      </c>
      <c r="V424" s="284"/>
      <c r="W424" s="280" t="s">
        <v>385</v>
      </c>
      <c r="X424" s="281" t="s">
        <v>371</v>
      </c>
      <c r="Y424" s="281"/>
      <c r="Z424" s="280"/>
      <c r="AA424" s="281"/>
      <c r="AB424" s="281"/>
      <c r="AC424" s="282"/>
      <c r="AD424" s="281"/>
      <c r="AE424" s="281"/>
      <c r="AF424" s="281"/>
      <c r="AG424" s="280"/>
      <c r="AH424" s="282"/>
      <c r="AI424" s="280"/>
      <c r="AJ424" s="282"/>
      <c r="AK424" s="124"/>
      <c r="AL424" s="125"/>
      <c r="AM424" s="126"/>
      <c r="AN424" s="127"/>
      <c r="AO424" s="127"/>
      <c r="AP424" s="127"/>
      <c r="AQ424" s="115" t="str">
        <f t="shared" si="80"/>
        <v/>
      </c>
      <c r="AR424" s="115">
        <f t="shared" si="81"/>
        <v>0</v>
      </c>
      <c r="AS424" s="115" t="str">
        <f t="shared" si="76"/>
        <v/>
      </c>
      <c r="AT424" s="116" t="str">
        <f ca="1">IF(AS424="","",MIN(OFFSET(C424,0,0):OFFSET(C424,AS424-1,0)))</f>
        <v/>
      </c>
      <c r="AU424" s="116" t="str">
        <f ca="1">IF(AS424="","",MIN(OFFSET(D424,0,0):OFFSET(D424,AS424-1,0)))</f>
        <v/>
      </c>
      <c r="AV424" s="116" t="str">
        <f ca="1">IF(AS424="","",MAX(OFFSET(C424,0,0):OFFSET(C424,AS424-1,0)))</f>
        <v/>
      </c>
      <c r="AW424" s="116" t="str">
        <f ca="1">IF(AS424="","",MAX(OFFSET(D424,0,0):OFFSET(D424,AS424-1,0)))</f>
        <v/>
      </c>
      <c r="AX424" s="116">
        <f t="shared" ca="1" si="82"/>
        <v>0</v>
      </c>
      <c r="AY424" s="117">
        <f t="shared" ca="1" si="83"/>
        <v>0</v>
      </c>
      <c r="AZ424" s="233" t="str">
        <f>IFERROR(IF(#REF!="",R424*'Unit Rates'!$D$17/100,#REF!),"")</f>
        <v/>
      </c>
    </row>
    <row r="425" spans="1:52" ht="15.6" x14ac:dyDescent="0.3">
      <c r="A425" s="327"/>
      <c r="B425" s="329"/>
      <c r="C425" s="328"/>
      <c r="D425" s="330"/>
      <c r="E425" s="110">
        <f t="shared" si="77"/>
        <v>1</v>
      </c>
      <c r="F425" s="121"/>
      <c r="G425" s="121"/>
      <c r="H425" s="122">
        <f t="shared" si="78"/>
        <v>0</v>
      </c>
      <c r="I425" s="123"/>
      <c r="J425" s="111"/>
      <c r="K425" s="112"/>
      <c r="L425" s="113" t="e">
        <f>VLOOKUP('Damage Pickup'!$J425&amp;'Damage Pickup'!$K425,Code!$I$2:$M$51,4,0)</f>
        <v>#N/A</v>
      </c>
      <c r="M425" s="331"/>
      <c r="N425" s="332"/>
      <c r="O425" s="286"/>
      <c r="P425" s="109"/>
      <c r="Q425" s="114" t="e">
        <f>VLOOKUP(J425&amp;K425,Code!$I$2:$M$51,5,0)</f>
        <v>#N/A</v>
      </c>
      <c r="R425" s="262" t="e">
        <f t="shared" si="79"/>
        <v>#N/A</v>
      </c>
      <c r="S425" s="333">
        <f t="shared" si="74"/>
        <v>0</v>
      </c>
      <c r="T425" s="264" t="str">
        <f>IFERROR(R425*'Unit Rates'!$D$17/100,"")</f>
        <v/>
      </c>
      <c r="U425" s="260">
        <f t="shared" si="75"/>
        <v>0</v>
      </c>
      <c r="V425" s="284"/>
      <c r="W425" s="280" t="s">
        <v>385</v>
      </c>
      <c r="X425" s="281" t="s">
        <v>371</v>
      </c>
      <c r="Y425" s="281"/>
      <c r="Z425" s="280"/>
      <c r="AA425" s="281"/>
      <c r="AB425" s="281"/>
      <c r="AC425" s="282"/>
      <c r="AD425" s="281"/>
      <c r="AE425" s="281"/>
      <c r="AF425" s="281"/>
      <c r="AG425" s="280"/>
      <c r="AH425" s="282"/>
      <c r="AI425" s="280"/>
      <c r="AJ425" s="282"/>
      <c r="AK425" s="124"/>
      <c r="AL425" s="125"/>
      <c r="AM425" s="126"/>
      <c r="AN425" s="127"/>
      <c r="AO425" s="127"/>
      <c r="AP425" s="127"/>
      <c r="AQ425" s="115" t="str">
        <f t="shared" si="80"/>
        <v/>
      </c>
      <c r="AR425" s="115">
        <f t="shared" si="81"/>
        <v>0</v>
      </c>
      <c r="AS425" s="115" t="str">
        <f t="shared" si="76"/>
        <v/>
      </c>
      <c r="AT425" s="116" t="str">
        <f ca="1">IF(AS425="","",MIN(OFFSET(C425,0,0):OFFSET(C425,AS425-1,0)))</f>
        <v/>
      </c>
      <c r="AU425" s="116" t="str">
        <f ca="1">IF(AS425="","",MIN(OFFSET(D425,0,0):OFFSET(D425,AS425-1,0)))</f>
        <v/>
      </c>
      <c r="AV425" s="116" t="str">
        <f ca="1">IF(AS425="","",MAX(OFFSET(C425,0,0):OFFSET(C425,AS425-1,0)))</f>
        <v/>
      </c>
      <c r="AW425" s="116" t="str">
        <f ca="1">IF(AS425="","",MAX(OFFSET(D425,0,0):OFFSET(D425,AS425-1,0)))</f>
        <v/>
      </c>
      <c r="AX425" s="116">
        <f t="shared" ca="1" si="82"/>
        <v>0</v>
      </c>
      <c r="AY425" s="117">
        <f t="shared" ca="1" si="83"/>
        <v>0</v>
      </c>
      <c r="AZ425" s="233" t="str">
        <f>IFERROR(IF(#REF!="",R425*'Unit Rates'!$D$17/100,#REF!),"")</f>
        <v/>
      </c>
    </row>
    <row r="426" spans="1:52" ht="15.6" x14ac:dyDescent="0.3">
      <c r="A426" s="327"/>
      <c r="B426" s="329"/>
      <c r="C426" s="328"/>
      <c r="D426" s="330"/>
      <c r="E426" s="110">
        <f t="shared" si="77"/>
        <v>1</v>
      </c>
      <c r="F426" s="121"/>
      <c r="G426" s="121"/>
      <c r="H426" s="122">
        <f t="shared" si="78"/>
        <v>0</v>
      </c>
      <c r="I426" s="123"/>
      <c r="J426" s="111"/>
      <c r="K426" s="112"/>
      <c r="L426" s="113" t="e">
        <f>VLOOKUP('Damage Pickup'!$J426&amp;'Damage Pickup'!$K426,Code!$I$2:$M$51,4,0)</f>
        <v>#N/A</v>
      </c>
      <c r="M426" s="331"/>
      <c r="N426" s="332"/>
      <c r="O426" s="286"/>
      <c r="P426" s="109"/>
      <c r="Q426" s="114" t="e">
        <f>VLOOKUP(J426&amp;K426,Code!$I$2:$M$51,5,0)</f>
        <v>#N/A</v>
      </c>
      <c r="R426" s="262" t="e">
        <f t="shared" si="79"/>
        <v>#N/A</v>
      </c>
      <c r="S426" s="333">
        <f t="shared" si="74"/>
        <v>0</v>
      </c>
      <c r="T426" s="264" t="str">
        <f>IFERROR(R426*'Unit Rates'!$D$17/100,"")</f>
        <v/>
      </c>
      <c r="U426" s="260">
        <f t="shared" si="75"/>
        <v>0</v>
      </c>
      <c r="V426" s="284"/>
      <c r="W426" s="280" t="s">
        <v>385</v>
      </c>
      <c r="X426" s="281" t="s">
        <v>371</v>
      </c>
      <c r="Y426" s="281"/>
      <c r="Z426" s="280"/>
      <c r="AA426" s="281"/>
      <c r="AB426" s="281"/>
      <c r="AC426" s="282"/>
      <c r="AD426" s="281"/>
      <c r="AE426" s="281"/>
      <c r="AF426" s="281"/>
      <c r="AG426" s="280"/>
      <c r="AH426" s="282"/>
      <c r="AI426" s="280"/>
      <c r="AJ426" s="282"/>
      <c r="AK426" s="124"/>
      <c r="AL426" s="125"/>
      <c r="AM426" s="126"/>
      <c r="AN426" s="127"/>
      <c r="AO426" s="127"/>
      <c r="AP426" s="127"/>
      <c r="AQ426" s="115" t="str">
        <f t="shared" si="80"/>
        <v/>
      </c>
      <c r="AR426" s="115">
        <f t="shared" si="81"/>
        <v>0</v>
      </c>
      <c r="AS426" s="115" t="str">
        <f t="shared" si="76"/>
        <v/>
      </c>
      <c r="AT426" s="116" t="str">
        <f ca="1">IF(AS426="","",MIN(OFFSET(C426,0,0):OFFSET(C426,AS426-1,0)))</f>
        <v/>
      </c>
      <c r="AU426" s="116" t="str">
        <f ca="1">IF(AS426="","",MIN(OFFSET(D426,0,0):OFFSET(D426,AS426-1,0)))</f>
        <v/>
      </c>
      <c r="AV426" s="116" t="str">
        <f ca="1">IF(AS426="","",MAX(OFFSET(C426,0,0):OFFSET(C426,AS426-1,0)))</f>
        <v/>
      </c>
      <c r="AW426" s="116" t="str">
        <f ca="1">IF(AS426="","",MAX(OFFSET(D426,0,0):OFFSET(D426,AS426-1,0)))</f>
        <v/>
      </c>
      <c r="AX426" s="116">
        <f t="shared" ca="1" si="82"/>
        <v>0</v>
      </c>
      <c r="AY426" s="117">
        <f t="shared" ca="1" si="83"/>
        <v>0</v>
      </c>
      <c r="AZ426" s="233" t="str">
        <f>IFERROR(IF(#REF!="",R426*'Unit Rates'!$D$17/100,#REF!),"")</f>
        <v/>
      </c>
    </row>
    <row r="427" spans="1:52" ht="15.6" x14ac:dyDescent="0.3">
      <c r="A427" s="327"/>
      <c r="B427" s="329"/>
      <c r="C427" s="328"/>
      <c r="D427" s="330"/>
      <c r="E427" s="110">
        <f t="shared" si="77"/>
        <v>1</v>
      </c>
      <c r="F427" s="121"/>
      <c r="G427" s="121"/>
      <c r="H427" s="122">
        <f t="shared" si="78"/>
        <v>0</v>
      </c>
      <c r="I427" s="123"/>
      <c r="J427" s="111"/>
      <c r="K427" s="112"/>
      <c r="L427" s="113" t="e">
        <f>VLOOKUP('Damage Pickup'!$J427&amp;'Damage Pickup'!$K427,Code!$I$2:$M$51,4,0)</f>
        <v>#N/A</v>
      </c>
      <c r="M427" s="331"/>
      <c r="N427" s="332"/>
      <c r="O427" s="286"/>
      <c r="P427" s="109"/>
      <c r="Q427" s="114" t="e">
        <f>VLOOKUP(J427&amp;K427,Code!$I$2:$M$51,5,0)</f>
        <v>#N/A</v>
      </c>
      <c r="R427" s="262" t="e">
        <f t="shared" si="79"/>
        <v>#N/A</v>
      </c>
      <c r="S427" s="333">
        <f t="shared" si="74"/>
        <v>0</v>
      </c>
      <c r="T427" s="264" t="str">
        <f>IFERROR(R427*'Unit Rates'!$D$17/100,"")</f>
        <v/>
      </c>
      <c r="U427" s="260">
        <f t="shared" si="75"/>
        <v>0</v>
      </c>
      <c r="V427" s="284"/>
      <c r="W427" s="280" t="s">
        <v>385</v>
      </c>
      <c r="X427" s="281" t="s">
        <v>371</v>
      </c>
      <c r="Y427" s="281"/>
      <c r="Z427" s="280"/>
      <c r="AA427" s="281"/>
      <c r="AB427" s="281"/>
      <c r="AC427" s="282"/>
      <c r="AD427" s="281"/>
      <c r="AE427" s="281"/>
      <c r="AF427" s="281"/>
      <c r="AG427" s="280"/>
      <c r="AH427" s="282"/>
      <c r="AI427" s="280"/>
      <c r="AJ427" s="282"/>
      <c r="AK427" s="124"/>
      <c r="AL427" s="125"/>
      <c r="AM427" s="126"/>
      <c r="AN427" s="127"/>
      <c r="AO427" s="127"/>
      <c r="AP427" s="127"/>
      <c r="AQ427" s="115" t="str">
        <f t="shared" si="80"/>
        <v/>
      </c>
      <c r="AR427" s="115">
        <f t="shared" si="81"/>
        <v>0</v>
      </c>
      <c r="AS427" s="115" t="str">
        <f t="shared" si="76"/>
        <v/>
      </c>
      <c r="AT427" s="116" t="str">
        <f ca="1">IF(AS427="","",MIN(OFFSET(C427,0,0):OFFSET(C427,AS427-1,0)))</f>
        <v/>
      </c>
      <c r="AU427" s="116" t="str">
        <f ca="1">IF(AS427="","",MIN(OFFSET(D427,0,0):OFFSET(D427,AS427-1,0)))</f>
        <v/>
      </c>
      <c r="AV427" s="116" t="str">
        <f ca="1">IF(AS427="","",MAX(OFFSET(C427,0,0):OFFSET(C427,AS427-1,0)))</f>
        <v/>
      </c>
      <c r="AW427" s="116" t="str">
        <f ca="1">IF(AS427="","",MAX(OFFSET(D427,0,0):OFFSET(D427,AS427-1,0)))</f>
        <v/>
      </c>
      <c r="AX427" s="116">
        <f t="shared" ca="1" si="82"/>
        <v>0</v>
      </c>
      <c r="AY427" s="117">
        <f t="shared" ca="1" si="83"/>
        <v>0</v>
      </c>
      <c r="AZ427" s="233" t="str">
        <f>IFERROR(IF(#REF!="",R427*'Unit Rates'!$D$17/100,#REF!),"")</f>
        <v/>
      </c>
    </row>
    <row r="428" spans="1:52" ht="15.6" x14ac:dyDescent="0.3">
      <c r="A428" s="327"/>
      <c r="B428" s="329"/>
      <c r="C428" s="328"/>
      <c r="D428" s="330"/>
      <c r="E428" s="110">
        <f t="shared" si="77"/>
        <v>1</v>
      </c>
      <c r="F428" s="121"/>
      <c r="G428" s="121"/>
      <c r="H428" s="122">
        <f t="shared" si="78"/>
        <v>0</v>
      </c>
      <c r="I428" s="123"/>
      <c r="J428" s="111"/>
      <c r="K428" s="112"/>
      <c r="L428" s="113" t="e">
        <f>VLOOKUP('Damage Pickup'!$J428&amp;'Damage Pickup'!$K428,Code!$I$2:$M$51,4,0)</f>
        <v>#N/A</v>
      </c>
      <c r="M428" s="331"/>
      <c r="N428" s="332"/>
      <c r="O428" s="286"/>
      <c r="P428" s="109"/>
      <c r="Q428" s="114" t="e">
        <f>VLOOKUP(J428&amp;K428,Code!$I$2:$M$51,5,0)</f>
        <v>#N/A</v>
      </c>
      <c r="R428" s="262" t="e">
        <f t="shared" si="79"/>
        <v>#N/A</v>
      </c>
      <c r="S428" s="333">
        <f t="shared" si="74"/>
        <v>0</v>
      </c>
      <c r="T428" s="264" t="str">
        <f>IFERROR(R428*'Unit Rates'!$D$17/100,"")</f>
        <v/>
      </c>
      <c r="U428" s="260">
        <f t="shared" si="75"/>
        <v>0</v>
      </c>
      <c r="V428" s="284"/>
      <c r="W428" s="280" t="s">
        <v>385</v>
      </c>
      <c r="X428" s="281" t="s">
        <v>371</v>
      </c>
      <c r="Y428" s="281"/>
      <c r="Z428" s="280"/>
      <c r="AA428" s="281"/>
      <c r="AB428" s="281"/>
      <c r="AC428" s="282"/>
      <c r="AD428" s="281"/>
      <c r="AE428" s="281"/>
      <c r="AF428" s="281"/>
      <c r="AG428" s="280"/>
      <c r="AH428" s="282"/>
      <c r="AI428" s="280"/>
      <c r="AJ428" s="282"/>
      <c r="AK428" s="124"/>
      <c r="AL428" s="125"/>
      <c r="AM428" s="126"/>
      <c r="AN428" s="127"/>
      <c r="AO428" s="127"/>
      <c r="AP428" s="127"/>
      <c r="AQ428" s="115" t="str">
        <f t="shared" si="80"/>
        <v/>
      </c>
      <c r="AR428" s="115">
        <f t="shared" si="81"/>
        <v>0</v>
      </c>
      <c r="AS428" s="115" t="str">
        <f t="shared" si="76"/>
        <v/>
      </c>
      <c r="AT428" s="116" t="str">
        <f ca="1">IF(AS428="","",MIN(OFFSET(C428,0,0):OFFSET(C428,AS428-1,0)))</f>
        <v/>
      </c>
      <c r="AU428" s="116" t="str">
        <f ca="1">IF(AS428="","",MIN(OFFSET(D428,0,0):OFFSET(D428,AS428-1,0)))</f>
        <v/>
      </c>
      <c r="AV428" s="116" t="str">
        <f ca="1">IF(AS428="","",MAX(OFFSET(C428,0,0):OFFSET(C428,AS428-1,0)))</f>
        <v/>
      </c>
      <c r="AW428" s="116" t="str">
        <f ca="1">IF(AS428="","",MAX(OFFSET(D428,0,0):OFFSET(D428,AS428-1,0)))</f>
        <v/>
      </c>
      <c r="AX428" s="116">
        <f t="shared" ca="1" si="82"/>
        <v>0</v>
      </c>
      <c r="AY428" s="117">
        <f t="shared" ca="1" si="83"/>
        <v>0</v>
      </c>
      <c r="AZ428" s="233" t="str">
        <f>IFERROR(IF(#REF!="",R428*'Unit Rates'!$D$17/100,#REF!),"")</f>
        <v/>
      </c>
    </row>
    <row r="429" spans="1:52" ht="15.6" x14ac:dyDescent="0.3">
      <c r="A429" s="327"/>
      <c r="B429" s="329"/>
      <c r="C429" s="328"/>
      <c r="D429" s="330"/>
      <c r="E429" s="110">
        <f t="shared" si="77"/>
        <v>1</v>
      </c>
      <c r="F429" s="121"/>
      <c r="G429" s="121"/>
      <c r="H429" s="122">
        <f t="shared" si="78"/>
        <v>0</v>
      </c>
      <c r="I429" s="123"/>
      <c r="J429" s="111"/>
      <c r="K429" s="112"/>
      <c r="L429" s="113" t="e">
        <f>VLOOKUP('Damage Pickup'!$J429&amp;'Damage Pickup'!$K429,Code!$I$2:$M$51,4,0)</f>
        <v>#N/A</v>
      </c>
      <c r="M429" s="331"/>
      <c r="N429" s="332"/>
      <c r="O429" s="286"/>
      <c r="P429" s="109"/>
      <c r="Q429" s="114" t="e">
        <f>VLOOKUP(J429&amp;K429,Code!$I$2:$M$51,5,0)</f>
        <v>#N/A</v>
      </c>
      <c r="R429" s="262" t="e">
        <f t="shared" si="79"/>
        <v>#N/A</v>
      </c>
      <c r="S429" s="333">
        <f t="shared" si="74"/>
        <v>0</v>
      </c>
      <c r="T429" s="264" t="str">
        <f>IFERROR(R429*'Unit Rates'!$D$17/100,"")</f>
        <v/>
      </c>
      <c r="U429" s="260">
        <f t="shared" si="75"/>
        <v>0</v>
      </c>
      <c r="V429" s="284"/>
      <c r="W429" s="280" t="s">
        <v>385</v>
      </c>
      <c r="X429" s="281" t="s">
        <v>371</v>
      </c>
      <c r="Y429" s="281"/>
      <c r="Z429" s="280"/>
      <c r="AA429" s="281"/>
      <c r="AB429" s="281"/>
      <c r="AC429" s="282"/>
      <c r="AD429" s="281"/>
      <c r="AE429" s="281"/>
      <c r="AF429" s="281"/>
      <c r="AG429" s="280"/>
      <c r="AH429" s="282"/>
      <c r="AI429" s="280"/>
      <c r="AJ429" s="282"/>
      <c r="AK429" s="124"/>
      <c r="AL429" s="125"/>
      <c r="AM429" s="126"/>
      <c r="AN429" s="127"/>
      <c r="AO429" s="127"/>
      <c r="AP429" s="127"/>
      <c r="AQ429" s="115" t="str">
        <f t="shared" si="80"/>
        <v/>
      </c>
      <c r="AR429" s="115">
        <f t="shared" si="81"/>
        <v>0</v>
      </c>
      <c r="AS429" s="115" t="str">
        <f t="shared" si="76"/>
        <v/>
      </c>
      <c r="AT429" s="116" t="str">
        <f ca="1">IF(AS429="","",MIN(OFFSET(C429,0,0):OFFSET(C429,AS429-1,0)))</f>
        <v/>
      </c>
      <c r="AU429" s="116" t="str">
        <f ca="1">IF(AS429="","",MIN(OFFSET(D429,0,0):OFFSET(D429,AS429-1,0)))</f>
        <v/>
      </c>
      <c r="AV429" s="116" t="str">
        <f ca="1">IF(AS429="","",MAX(OFFSET(C429,0,0):OFFSET(C429,AS429-1,0)))</f>
        <v/>
      </c>
      <c r="AW429" s="116" t="str">
        <f ca="1">IF(AS429="","",MAX(OFFSET(D429,0,0):OFFSET(D429,AS429-1,0)))</f>
        <v/>
      </c>
      <c r="AX429" s="116">
        <f t="shared" ca="1" si="82"/>
        <v>0</v>
      </c>
      <c r="AY429" s="117">
        <f t="shared" ca="1" si="83"/>
        <v>0</v>
      </c>
      <c r="AZ429" s="233" t="str">
        <f>IFERROR(IF(#REF!="",R429*'Unit Rates'!$D$17/100,#REF!),"")</f>
        <v/>
      </c>
    </row>
    <row r="430" spans="1:52" ht="15.6" x14ac:dyDescent="0.3">
      <c r="A430" s="327"/>
      <c r="B430" s="329"/>
      <c r="C430" s="328"/>
      <c r="D430" s="330"/>
      <c r="E430" s="110">
        <f t="shared" si="77"/>
        <v>1</v>
      </c>
      <c r="F430" s="121"/>
      <c r="G430" s="121"/>
      <c r="H430" s="122">
        <f t="shared" si="78"/>
        <v>0</v>
      </c>
      <c r="I430" s="123"/>
      <c r="J430" s="111"/>
      <c r="K430" s="112"/>
      <c r="L430" s="113" t="e">
        <f>VLOOKUP('Damage Pickup'!$J430&amp;'Damage Pickup'!$K430,Code!$I$2:$M$51,4,0)</f>
        <v>#N/A</v>
      </c>
      <c r="M430" s="331"/>
      <c r="N430" s="332"/>
      <c r="O430" s="286"/>
      <c r="P430" s="109"/>
      <c r="Q430" s="114" t="e">
        <f>VLOOKUP(J430&amp;K430,Code!$I$2:$M$51,5,0)</f>
        <v>#N/A</v>
      </c>
      <c r="R430" s="262" t="e">
        <f t="shared" si="79"/>
        <v>#N/A</v>
      </c>
      <c r="S430" s="333">
        <f t="shared" si="74"/>
        <v>0</v>
      </c>
      <c r="T430" s="264" t="str">
        <f>IFERROR(R430*'Unit Rates'!$D$17/100,"")</f>
        <v/>
      </c>
      <c r="U430" s="260">
        <f t="shared" si="75"/>
        <v>0</v>
      </c>
      <c r="V430" s="284"/>
      <c r="W430" s="280" t="s">
        <v>385</v>
      </c>
      <c r="X430" s="281" t="s">
        <v>371</v>
      </c>
      <c r="Y430" s="281"/>
      <c r="Z430" s="280"/>
      <c r="AA430" s="281"/>
      <c r="AB430" s="281"/>
      <c r="AC430" s="282"/>
      <c r="AD430" s="281"/>
      <c r="AE430" s="281"/>
      <c r="AF430" s="281"/>
      <c r="AG430" s="280"/>
      <c r="AH430" s="282"/>
      <c r="AI430" s="280"/>
      <c r="AJ430" s="282"/>
      <c r="AK430" s="124"/>
      <c r="AL430" s="125"/>
      <c r="AM430" s="126"/>
      <c r="AN430" s="127"/>
      <c r="AO430" s="127"/>
      <c r="AP430" s="127"/>
      <c r="AQ430" s="115" t="str">
        <f t="shared" si="80"/>
        <v/>
      </c>
      <c r="AR430" s="115">
        <f t="shared" si="81"/>
        <v>0</v>
      </c>
      <c r="AS430" s="115" t="str">
        <f t="shared" si="76"/>
        <v/>
      </c>
      <c r="AT430" s="116" t="str">
        <f ca="1">IF(AS430="","",MIN(OFFSET(C430,0,0):OFFSET(C430,AS430-1,0)))</f>
        <v/>
      </c>
      <c r="AU430" s="116" t="str">
        <f ca="1">IF(AS430="","",MIN(OFFSET(D430,0,0):OFFSET(D430,AS430-1,0)))</f>
        <v/>
      </c>
      <c r="AV430" s="116" t="str">
        <f ca="1">IF(AS430="","",MAX(OFFSET(C430,0,0):OFFSET(C430,AS430-1,0)))</f>
        <v/>
      </c>
      <c r="AW430" s="116" t="str">
        <f ca="1">IF(AS430="","",MAX(OFFSET(D430,0,0):OFFSET(D430,AS430-1,0)))</f>
        <v/>
      </c>
      <c r="AX430" s="116">
        <f t="shared" ca="1" si="82"/>
        <v>0</v>
      </c>
      <c r="AY430" s="117">
        <f t="shared" ca="1" si="83"/>
        <v>0</v>
      </c>
      <c r="AZ430" s="233" t="str">
        <f>IFERROR(IF(#REF!="",R430*'Unit Rates'!$D$17/100,#REF!),"")</f>
        <v/>
      </c>
    </row>
    <row r="431" spans="1:52" ht="15.6" x14ac:dyDescent="0.3">
      <c r="A431" s="327"/>
      <c r="B431" s="329"/>
      <c r="C431" s="328"/>
      <c r="D431" s="330"/>
      <c r="E431" s="110">
        <f t="shared" si="77"/>
        <v>1</v>
      </c>
      <c r="F431" s="121"/>
      <c r="G431" s="121"/>
      <c r="H431" s="122">
        <f t="shared" si="78"/>
        <v>0</v>
      </c>
      <c r="I431" s="123"/>
      <c r="J431" s="111"/>
      <c r="K431" s="112"/>
      <c r="L431" s="113" t="e">
        <f>VLOOKUP('Damage Pickup'!$J431&amp;'Damage Pickup'!$K431,Code!$I$2:$M$51,4,0)</f>
        <v>#N/A</v>
      </c>
      <c r="M431" s="331"/>
      <c r="N431" s="332"/>
      <c r="O431" s="286"/>
      <c r="P431" s="109"/>
      <c r="Q431" s="114" t="e">
        <f>VLOOKUP(J431&amp;K431,Code!$I$2:$M$51,5,0)</f>
        <v>#N/A</v>
      </c>
      <c r="R431" s="262" t="e">
        <f t="shared" si="79"/>
        <v>#N/A</v>
      </c>
      <c r="S431" s="333">
        <f t="shared" si="74"/>
        <v>0</v>
      </c>
      <c r="T431" s="264" t="str">
        <f>IFERROR(R431*'Unit Rates'!$D$17/100,"")</f>
        <v/>
      </c>
      <c r="U431" s="260">
        <f t="shared" si="75"/>
        <v>0</v>
      </c>
      <c r="V431" s="284"/>
      <c r="W431" s="280" t="s">
        <v>385</v>
      </c>
      <c r="X431" s="281" t="s">
        <v>371</v>
      </c>
      <c r="Y431" s="281"/>
      <c r="Z431" s="280"/>
      <c r="AA431" s="281"/>
      <c r="AB431" s="281"/>
      <c r="AC431" s="282"/>
      <c r="AD431" s="281"/>
      <c r="AE431" s="281"/>
      <c r="AF431" s="281"/>
      <c r="AG431" s="280"/>
      <c r="AH431" s="282"/>
      <c r="AI431" s="280"/>
      <c r="AJ431" s="282"/>
      <c r="AK431" s="124"/>
      <c r="AL431" s="125"/>
      <c r="AM431" s="126"/>
      <c r="AN431" s="127"/>
      <c r="AO431" s="127"/>
      <c r="AP431" s="127"/>
      <c r="AQ431" s="115" t="str">
        <f t="shared" si="80"/>
        <v/>
      </c>
      <c r="AR431" s="115">
        <f t="shared" si="81"/>
        <v>0</v>
      </c>
      <c r="AS431" s="115" t="str">
        <f t="shared" si="76"/>
        <v/>
      </c>
      <c r="AT431" s="116" t="str">
        <f ca="1">IF(AS431="","",MIN(OFFSET(C431,0,0):OFFSET(C431,AS431-1,0)))</f>
        <v/>
      </c>
      <c r="AU431" s="116" t="str">
        <f ca="1">IF(AS431="","",MIN(OFFSET(D431,0,0):OFFSET(D431,AS431-1,0)))</f>
        <v/>
      </c>
      <c r="AV431" s="116" t="str">
        <f ca="1">IF(AS431="","",MAX(OFFSET(C431,0,0):OFFSET(C431,AS431-1,0)))</f>
        <v/>
      </c>
      <c r="AW431" s="116" t="str">
        <f ca="1">IF(AS431="","",MAX(OFFSET(D431,0,0):OFFSET(D431,AS431-1,0)))</f>
        <v/>
      </c>
      <c r="AX431" s="116">
        <f t="shared" ca="1" si="82"/>
        <v>0</v>
      </c>
      <c r="AY431" s="117">
        <f t="shared" ca="1" si="83"/>
        <v>0</v>
      </c>
      <c r="AZ431" s="233" t="str">
        <f>IFERROR(IF(#REF!="",R431*'Unit Rates'!$D$17/100,#REF!),"")</f>
        <v/>
      </c>
    </row>
    <row r="432" spans="1:52" ht="15.6" x14ac:dyDescent="0.3">
      <c r="A432" s="327"/>
      <c r="B432" s="329"/>
      <c r="C432" s="328"/>
      <c r="D432" s="330"/>
      <c r="E432" s="110">
        <f t="shared" si="77"/>
        <v>1</v>
      </c>
      <c r="F432" s="121"/>
      <c r="G432" s="121"/>
      <c r="H432" s="122">
        <f t="shared" si="78"/>
        <v>0</v>
      </c>
      <c r="I432" s="123"/>
      <c r="J432" s="111"/>
      <c r="K432" s="112"/>
      <c r="L432" s="113" t="e">
        <f>VLOOKUP('Damage Pickup'!$J432&amp;'Damage Pickup'!$K432,Code!$I$2:$M$51,4,0)</f>
        <v>#N/A</v>
      </c>
      <c r="M432" s="331"/>
      <c r="N432" s="332"/>
      <c r="O432" s="286"/>
      <c r="P432" s="109"/>
      <c r="Q432" s="114" t="e">
        <f>VLOOKUP(J432&amp;K432,Code!$I$2:$M$51,5,0)</f>
        <v>#N/A</v>
      </c>
      <c r="R432" s="262" t="e">
        <f t="shared" si="79"/>
        <v>#N/A</v>
      </c>
      <c r="S432" s="333">
        <f t="shared" si="74"/>
        <v>0</v>
      </c>
      <c r="T432" s="264" t="str">
        <f>IFERROR(R432*'Unit Rates'!$D$17/100,"")</f>
        <v/>
      </c>
      <c r="U432" s="260">
        <f t="shared" si="75"/>
        <v>0</v>
      </c>
      <c r="V432" s="284"/>
      <c r="W432" s="280" t="s">
        <v>385</v>
      </c>
      <c r="X432" s="281" t="s">
        <v>371</v>
      </c>
      <c r="Y432" s="281"/>
      <c r="Z432" s="280"/>
      <c r="AA432" s="281"/>
      <c r="AB432" s="281"/>
      <c r="AC432" s="282"/>
      <c r="AD432" s="281"/>
      <c r="AE432" s="281"/>
      <c r="AF432" s="281"/>
      <c r="AG432" s="280"/>
      <c r="AH432" s="282"/>
      <c r="AI432" s="280"/>
      <c r="AJ432" s="282"/>
      <c r="AK432" s="124"/>
      <c r="AL432" s="125"/>
      <c r="AM432" s="126"/>
      <c r="AN432" s="127"/>
      <c r="AO432" s="127"/>
      <c r="AP432" s="127"/>
      <c r="AQ432" s="115" t="str">
        <f t="shared" si="80"/>
        <v/>
      </c>
      <c r="AR432" s="115">
        <f t="shared" si="81"/>
        <v>0</v>
      </c>
      <c r="AS432" s="115" t="str">
        <f t="shared" si="76"/>
        <v/>
      </c>
      <c r="AT432" s="116" t="str">
        <f ca="1">IF(AS432="","",MIN(OFFSET(C432,0,0):OFFSET(C432,AS432-1,0)))</f>
        <v/>
      </c>
      <c r="AU432" s="116" t="str">
        <f ca="1">IF(AS432="","",MIN(OFFSET(D432,0,0):OFFSET(D432,AS432-1,0)))</f>
        <v/>
      </c>
      <c r="AV432" s="116" t="str">
        <f ca="1">IF(AS432="","",MAX(OFFSET(C432,0,0):OFFSET(C432,AS432-1,0)))</f>
        <v/>
      </c>
      <c r="AW432" s="116" t="str">
        <f ca="1">IF(AS432="","",MAX(OFFSET(D432,0,0):OFFSET(D432,AS432-1,0)))</f>
        <v/>
      </c>
      <c r="AX432" s="116">
        <f t="shared" ca="1" si="82"/>
        <v>0</v>
      </c>
      <c r="AY432" s="117">
        <f t="shared" ca="1" si="83"/>
        <v>0</v>
      </c>
      <c r="AZ432" s="233" t="str">
        <f>IFERROR(IF(#REF!="",R432*'Unit Rates'!$D$17/100,#REF!),"")</f>
        <v/>
      </c>
    </row>
    <row r="433" spans="1:52" ht="15.6" x14ac:dyDescent="0.3">
      <c r="A433" s="327"/>
      <c r="B433" s="329"/>
      <c r="C433" s="328"/>
      <c r="D433" s="330"/>
      <c r="E433" s="110">
        <f t="shared" si="77"/>
        <v>1</v>
      </c>
      <c r="F433" s="121"/>
      <c r="G433" s="121"/>
      <c r="H433" s="122">
        <f t="shared" si="78"/>
        <v>0</v>
      </c>
      <c r="I433" s="123"/>
      <c r="J433" s="111"/>
      <c r="K433" s="112"/>
      <c r="L433" s="113" t="e">
        <f>VLOOKUP('Damage Pickup'!$J433&amp;'Damage Pickup'!$K433,Code!$I$2:$M$51,4,0)</f>
        <v>#N/A</v>
      </c>
      <c r="M433" s="331"/>
      <c r="N433" s="332"/>
      <c r="O433" s="286"/>
      <c r="P433" s="109"/>
      <c r="Q433" s="114" t="e">
        <f>VLOOKUP(J433&amp;K433,Code!$I$2:$M$51,5,0)</f>
        <v>#N/A</v>
      </c>
      <c r="R433" s="262" t="e">
        <f t="shared" si="79"/>
        <v>#N/A</v>
      </c>
      <c r="S433" s="333">
        <f t="shared" si="74"/>
        <v>0</v>
      </c>
      <c r="T433" s="264" t="str">
        <f>IFERROR(R433*'Unit Rates'!$D$17/100,"")</f>
        <v/>
      </c>
      <c r="U433" s="260">
        <f t="shared" si="75"/>
        <v>0</v>
      </c>
      <c r="V433" s="284"/>
      <c r="W433" s="280" t="s">
        <v>385</v>
      </c>
      <c r="X433" s="281" t="s">
        <v>371</v>
      </c>
      <c r="Y433" s="281"/>
      <c r="Z433" s="280"/>
      <c r="AA433" s="281"/>
      <c r="AB433" s="281"/>
      <c r="AC433" s="282"/>
      <c r="AD433" s="281"/>
      <c r="AE433" s="281"/>
      <c r="AF433" s="281"/>
      <c r="AG433" s="280"/>
      <c r="AH433" s="282"/>
      <c r="AI433" s="280"/>
      <c r="AJ433" s="282"/>
      <c r="AK433" s="124"/>
      <c r="AL433" s="125"/>
      <c r="AM433" s="126"/>
      <c r="AN433" s="127"/>
      <c r="AO433" s="127"/>
      <c r="AP433" s="127"/>
      <c r="AQ433" s="115" t="str">
        <f t="shared" si="80"/>
        <v/>
      </c>
      <c r="AR433" s="115">
        <f t="shared" si="81"/>
        <v>0</v>
      </c>
      <c r="AS433" s="115" t="str">
        <f t="shared" si="76"/>
        <v/>
      </c>
      <c r="AT433" s="116" t="str">
        <f ca="1">IF(AS433="","",MIN(OFFSET(C433,0,0):OFFSET(C433,AS433-1,0)))</f>
        <v/>
      </c>
      <c r="AU433" s="116" t="str">
        <f ca="1">IF(AS433="","",MIN(OFFSET(D433,0,0):OFFSET(D433,AS433-1,0)))</f>
        <v/>
      </c>
      <c r="AV433" s="116" t="str">
        <f ca="1">IF(AS433="","",MAX(OFFSET(C433,0,0):OFFSET(C433,AS433-1,0)))</f>
        <v/>
      </c>
      <c r="AW433" s="116" t="str">
        <f ca="1">IF(AS433="","",MAX(OFFSET(D433,0,0):OFFSET(D433,AS433-1,0)))</f>
        <v/>
      </c>
      <c r="AX433" s="116">
        <f t="shared" ca="1" si="82"/>
        <v>0</v>
      </c>
      <c r="AY433" s="117">
        <f t="shared" ca="1" si="83"/>
        <v>0</v>
      </c>
      <c r="AZ433" s="233" t="str">
        <f>IFERROR(IF(#REF!="",R433*'Unit Rates'!$D$17/100,#REF!),"")</f>
        <v/>
      </c>
    </row>
    <row r="434" spans="1:52" ht="15.6" x14ac:dyDescent="0.3">
      <c r="A434" s="327"/>
      <c r="B434" s="329"/>
      <c r="C434" s="328"/>
      <c r="D434" s="330"/>
      <c r="E434" s="110">
        <f t="shared" si="77"/>
        <v>1</v>
      </c>
      <c r="F434" s="121"/>
      <c r="G434" s="121"/>
      <c r="H434" s="122">
        <f t="shared" si="78"/>
        <v>0</v>
      </c>
      <c r="I434" s="123"/>
      <c r="J434" s="111"/>
      <c r="K434" s="112"/>
      <c r="L434" s="113" t="e">
        <f>VLOOKUP('Damage Pickup'!$J434&amp;'Damage Pickup'!$K434,Code!$I$2:$M$51,4,0)</f>
        <v>#N/A</v>
      </c>
      <c r="M434" s="331"/>
      <c r="N434" s="332"/>
      <c r="O434" s="286"/>
      <c r="P434" s="109"/>
      <c r="Q434" s="114" t="e">
        <f>VLOOKUP(J434&amp;K434,Code!$I$2:$M$51,5,0)</f>
        <v>#N/A</v>
      </c>
      <c r="R434" s="262" t="e">
        <f t="shared" si="79"/>
        <v>#N/A</v>
      </c>
      <c r="S434" s="333">
        <f t="shared" si="74"/>
        <v>0</v>
      </c>
      <c r="T434" s="264" t="str">
        <f>IFERROR(R434*'Unit Rates'!$D$17/100,"")</f>
        <v/>
      </c>
      <c r="U434" s="260">
        <f t="shared" si="75"/>
        <v>0</v>
      </c>
      <c r="V434" s="284"/>
      <c r="W434" s="280" t="s">
        <v>385</v>
      </c>
      <c r="X434" s="281" t="s">
        <v>371</v>
      </c>
      <c r="Y434" s="281"/>
      <c r="Z434" s="280"/>
      <c r="AA434" s="281"/>
      <c r="AB434" s="281"/>
      <c r="AC434" s="282"/>
      <c r="AD434" s="281"/>
      <c r="AE434" s="281"/>
      <c r="AF434" s="281"/>
      <c r="AG434" s="280"/>
      <c r="AH434" s="282"/>
      <c r="AI434" s="280"/>
      <c r="AJ434" s="282"/>
      <c r="AK434" s="124"/>
      <c r="AL434" s="125"/>
      <c r="AM434" s="126"/>
      <c r="AN434" s="127"/>
      <c r="AO434" s="127"/>
      <c r="AP434" s="127"/>
      <c r="AQ434" s="115" t="str">
        <f t="shared" si="80"/>
        <v/>
      </c>
      <c r="AR434" s="115">
        <f t="shared" si="81"/>
        <v>0</v>
      </c>
      <c r="AS434" s="115" t="str">
        <f t="shared" si="76"/>
        <v/>
      </c>
      <c r="AT434" s="116" t="str">
        <f ca="1">IF(AS434="","",MIN(OFFSET(C434,0,0):OFFSET(C434,AS434-1,0)))</f>
        <v/>
      </c>
      <c r="AU434" s="116" t="str">
        <f ca="1">IF(AS434="","",MIN(OFFSET(D434,0,0):OFFSET(D434,AS434-1,0)))</f>
        <v/>
      </c>
      <c r="AV434" s="116" t="str">
        <f ca="1">IF(AS434="","",MAX(OFFSET(C434,0,0):OFFSET(C434,AS434-1,0)))</f>
        <v/>
      </c>
      <c r="AW434" s="116" t="str">
        <f ca="1">IF(AS434="","",MAX(OFFSET(D434,0,0):OFFSET(D434,AS434-1,0)))</f>
        <v/>
      </c>
      <c r="AX434" s="116">
        <f t="shared" ca="1" si="82"/>
        <v>0</v>
      </c>
      <c r="AY434" s="117">
        <f t="shared" ca="1" si="83"/>
        <v>0</v>
      </c>
      <c r="AZ434" s="233" t="str">
        <f>IFERROR(IF(#REF!="",R434*'Unit Rates'!$D$17/100,#REF!),"")</f>
        <v/>
      </c>
    </row>
    <row r="435" spans="1:52" ht="15.6" x14ac:dyDescent="0.3">
      <c r="A435" s="327"/>
      <c r="B435" s="329"/>
      <c r="C435" s="328"/>
      <c r="D435" s="330"/>
      <c r="E435" s="110">
        <f t="shared" si="77"/>
        <v>1</v>
      </c>
      <c r="F435" s="121"/>
      <c r="G435" s="121"/>
      <c r="H435" s="122">
        <f t="shared" si="78"/>
        <v>0</v>
      </c>
      <c r="I435" s="123"/>
      <c r="J435" s="111"/>
      <c r="K435" s="112"/>
      <c r="L435" s="113" t="e">
        <f>VLOOKUP('Damage Pickup'!$J435&amp;'Damage Pickup'!$K435,Code!$I$2:$M$51,4,0)</f>
        <v>#N/A</v>
      </c>
      <c r="M435" s="331"/>
      <c r="N435" s="332"/>
      <c r="O435" s="286"/>
      <c r="P435" s="109"/>
      <c r="Q435" s="114" t="e">
        <f>VLOOKUP(J435&amp;K435,Code!$I$2:$M$51,5,0)</f>
        <v>#N/A</v>
      </c>
      <c r="R435" s="262" t="e">
        <f t="shared" si="79"/>
        <v>#N/A</v>
      </c>
      <c r="S435" s="333">
        <f t="shared" si="74"/>
        <v>0</v>
      </c>
      <c r="T435" s="264" t="str">
        <f>IFERROR(R435*'Unit Rates'!$D$17/100,"")</f>
        <v/>
      </c>
      <c r="U435" s="260">
        <f t="shared" si="75"/>
        <v>0</v>
      </c>
      <c r="V435" s="284"/>
      <c r="W435" s="280" t="s">
        <v>385</v>
      </c>
      <c r="X435" s="281" t="s">
        <v>371</v>
      </c>
      <c r="Y435" s="281"/>
      <c r="Z435" s="280"/>
      <c r="AA435" s="281"/>
      <c r="AB435" s="281"/>
      <c r="AC435" s="282"/>
      <c r="AD435" s="281"/>
      <c r="AE435" s="281"/>
      <c r="AF435" s="281"/>
      <c r="AG435" s="280"/>
      <c r="AH435" s="282"/>
      <c r="AI435" s="280"/>
      <c r="AJ435" s="282"/>
      <c r="AK435" s="124"/>
      <c r="AL435" s="125"/>
      <c r="AM435" s="126"/>
      <c r="AN435" s="127"/>
      <c r="AO435" s="127"/>
      <c r="AP435" s="127"/>
      <c r="AQ435" s="115" t="str">
        <f t="shared" si="80"/>
        <v/>
      </c>
      <c r="AR435" s="115">
        <f t="shared" si="81"/>
        <v>0</v>
      </c>
      <c r="AS435" s="115" t="str">
        <f t="shared" si="76"/>
        <v/>
      </c>
      <c r="AT435" s="116" t="str">
        <f ca="1">IF(AS435="","",MIN(OFFSET(C435,0,0):OFFSET(C435,AS435-1,0)))</f>
        <v/>
      </c>
      <c r="AU435" s="116" t="str">
        <f ca="1">IF(AS435="","",MIN(OFFSET(D435,0,0):OFFSET(D435,AS435-1,0)))</f>
        <v/>
      </c>
      <c r="AV435" s="116" t="str">
        <f ca="1">IF(AS435="","",MAX(OFFSET(C435,0,0):OFFSET(C435,AS435-1,0)))</f>
        <v/>
      </c>
      <c r="AW435" s="116" t="str">
        <f ca="1">IF(AS435="","",MAX(OFFSET(D435,0,0):OFFSET(D435,AS435-1,0)))</f>
        <v/>
      </c>
      <c r="AX435" s="116">
        <f t="shared" ca="1" si="82"/>
        <v>0</v>
      </c>
      <c r="AY435" s="117">
        <f t="shared" ca="1" si="83"/>
        <v>0</v>
      </c>
      <c r="AZ435" s="233" t="str">
        <f>IFERROR(IF(#REF!="",R435*'Unit Rates'!$D$17/100,#REF!),"")</f>
        <v/>
      </c>
    </row>
    <row r="436" spans="1:52" ht="15.6" x14ac:dyDescent="0.3">
      <c r="A436" s="327"/>
      <c r="B436" s="329"/>
      <c r="C436" s="328"/>
      <c r="D436" s="330"/>
      <c r="E436" s="110">
        <f t="shared" si="77"/>
        <v>1</v>
      </c>
      <c r="F436" s="121"/>
      <c r="G436" s="121"/>
      <c r="H436" s="122">
        <f t="shared" si="78"/>
        <v>0</v>
      </c>
      <c r="I436" s="123"/>
      <c r="J436" s="111"/>
      <c r="K436" s="112"/>
      <c r="L436" s="113" t="e">
        <f>VLOOKUP('Damage Pickup'!$J436&amp;'Damage Pickup'!$K436,Code!$I$2:$M$51,4,0)</f>
        <v>#N/A</v>
      </c>
      <c r="M436" s="331"/>
      <c r="N436" s="332"/>
      <c r="O436" s="286"/>
      <c r="P436" s="109"/>
      <c r="Q436" s="114" t="e">
        <f>VLOOKUP(J436&amp;K436,Code!$I$2:$M$51,5,0)</f>
        <v>#N/A</v>
      </c>
      <c r="R436" s="262" t="e">
        <f t="shared" si="79"/>
        <v>#N/A</v>
      </c>
      <c r="S436" s="333">
        <f t="shared" si="74"/>
        <v>0</v>
      </c>
      <c r="T436" s="264" t="str">
        <f>IFERROR(R436*'Unit Rates'!$D$17/100,"")</f>
        <v/>
      </c>
      <c r="U436" s="260">
        <f t="shared" si="75"/>
        <v>0</v>
      </c>
      <c r="V436" s="284"/>
      <c r="W436" s="280" t="s">
        <v>385</v>
      </c>
      <c r="X436" s="281" t="s">
        <v>371</v>
      </c>
      <c r="Y436" s="281"/>
      <c r="Z436" s="280"/>
      <c r="AA436" s="281"/>
      <c r="AB436" s="281"/>
      <c r="AC436" s="282"/>
      <c r="AD436" s="281"/>
      <c r="AE436" s="281"/>
      <c r="AF436" s="281"/>
      <c r="AG436" s="280"/>
      <c r="AH436" s="282"/>
      <c r="AI436" s="280"/>
      <c r="AJ436" s="282"/>
      <c r="AK436" s="124"/>
      <c r="AL436" s="125"/>
      <c r="AM436" s="126"/>
      <c r="AN436" s="127"/>
      <c r="AO436" s="127"/>
      <c r="AP436" s="127"/>
      <c r="AQ436" s="115" t="str">
        <f t="shared" si="80"/>
        <v/>
      </c>
      <c r="AR436" s="115">
        <f t="shared" si="81"/>
        <v>0</v>
      </c>
      <c r="AS436" s="115" t="str">
        <f t="shared" si="76"/>
        <v/>
      </c>
      <c r="AT436" s="116" t="str">
        <f ca="1">IF(AS436="","",MIN(OFFSET(C436,0,0):OFFSET(C436,AS436-1,0)))</f>
        <v/>
      </c>
      <c r="AU436" s="116" t="str">
        <f ca="1">IF(AS436="","",MIN(OFFSET(D436,0,0):OFFSET(D436,AS436-1,0)))</f>
        <v/>
      </c>
      <c r="AV436" s="116" t="str">
        <f ca="1">IF(AS436="","",MAX(OFFSET(C436,0,0):OFFSET(C436,AS436-1,0)))</f>
        <v/>
      </c>
      <c r="AW436" s="116" t="str">
        <f ca="1">IF(AS436="","",MAX(OFFSET(D436,0,0):OFFSET(D436,AS436-1,0)))</f>
        <v/>
      </c>
      <c r="AX436" s="116">
        <f t="shared" ca="1" si="82"/>
        <v>0</v>
      </c>
      <c r="AY436" s="117">
        <f t="shared" ca="1" si="83"/>
        <v>0</v>
      </c>
      <c r="AZ436" s="233" t="str">
        <f>IFERROR(IF(#REF!="",R436*'Unit Rates'!$D$17/100,#REF!),"")</f>
        <v/>
      </c>
    </row>
    <row r="437" spans="1:52" ht="15.6" x14ac:dyDescent="0.3">
      <c r="A437" s="327"/>
      <c r="B437" s="329"/>
      <c r="C437" s="328"/>
      <c r="D437" s="330"/>
      <c r="E437" s="110">
        <f t="shared" si="77"/>
        <v>1</v>
      </c>
      <c r="F437" s="121"/>
      <c r="G437" s="121"/>
      <c r="H437" s="122">
        <f t="shared" si="78"/>
        <v>0</v>
      </c>
      <c r="I437" s="123"/>
      <c r="J437" s="111"/>
      <c r="K437" s="112"/>
      <c r="L437" s="113" t="e">
        <f>VLOOKUP('Damage Pickup'!$J437&amp;'Damage Pickup'!$K437,Code!$I$2:$M$51,4,0)</f>
        <v>#N/A</v>
      </c>
      <c r="M437" s="331"/>
      <c r="N437" s="332"/>
      <c r="O437" s="286"/>
      <c r="P437" s="109"/>
      <c r="Q437" s="114" t="e">
        <f>VLOOKUP(J437&amp;K437,Code!$I$2:$M$51,5,0)</f>
        <v>#N/A</v>
      </c>
      <c r="R437" s="262" t="e">
        <f t="shared" si="79"/>
        <v>#N/A</v>
      </c>
      <c r="S437" s="333">
        <f t="shared" si="74"/>
        <v>0</v>
      </c>
      <c r="T437" s="264" t="str">
        <f>IFERROR(R437*'Unit Rates'!$D$17/100,"")</f>
        <v/>
      </c>
      <c r="U437" s="260">
        <f t="shared" si="75"/>
        <v>0</v>
      </c>
      <c r="V437" s="284"/>
      <c r="W437" s="280" t="s">
        <v>385</v>
      </c>
      <c r="X437" s="281" t="s">
        <v>371</v>
      </c>
      <c r="Y437" s="281"/>
      <c r="Z437" s="280"/>
      <c r="AA437" s="281"/>
      <c r="AB437" s="281"/>
      <c r="AC437" s="282"/>
      <c r="AD437" s="281"/>
      <c r="AE437" s="281"/>
      <c r="AF437" s="281"/>
      <c r="AG437" s="280"/>
      <c r="AH437" s="282"/>
      <c r="AI437" s="280"/>
      <c r="AJ437" s="282"/>
      <c r="AK437" s="124"/>
      <c r="AL437" s="125"/>
      <c r="AM437" s="126"/>
      <c r="AN437" s="127"/>
      <c r="AO437" s="127"/>
      <c r="AP437" s="127"/>
      <c r="AQ437" s="115" t="str">
        <f t="shared" si="80"/>
        <v/>
      </c>
      <c r="AR437" s="115">
        <f t="shared" si="81"/>
        <v>0</v>
      </c>
      <c r="AS437" s="115" t="str">
        <f t="shared" si="76"/>
        <v/>
      </c>
      <c r="AT437" s="116" t="str">
        <f ca="1">IF(AS437="","",MIN(OFFSET(C437,0,0):OFFSET(C437,AS437-1,0)))</f>
        <v/>
      </c>
      <c r="AU437" s="116" t="str">
        <f ca="1">IF(AS437="","",MIN(OFFSET(D437,0,0):OFFSET(D437,AS437-1,0)))</f>
        <v/>
      </c>
      <c r="AV437" s="116" t="str">
        <f ca="1">IF(AS437="","",MAX(OFFSET(C437,0,0):OFFSET(C437,AS437-1,0)))</f>
        <v/>
      </c>
      <c r="AW437" s="116" t="str">
        <f ca="1">IF(AS437="","",MAX(OFFSET(D437,0,0):OFFSET(D437,AS437-1,0)))</f>
        <v/>
      </c>
      <c r="AX437" s="116">
        <f t="shared" ca="1" si="82"/>
        <v>0</v>
      </c>
      <c r="AY437" s="117">
        <f t="shared" ca="1" si="83"/>
        <v>0</v>
      </c>
      <c r="AZ437" s="233" t="str">
        <f>IFERROR(IF(#REF!="",R437*'Unit Rates'!$D$17/100,#REF!),"")</f>
        <v/>
      </c>
    </row>
    <row r="438" spans="1:52" ht="15.6" x14ac:dyDescent="0.3">
      <c r="A438" s="327"/>
      <c r="B438" s="329"/>
      <c r="C438" s="328"/>
      <c r="D438" s="330"/>
      <c r="E438" s="110">
        <f t="shared" si="77"/>
        <v>1</v>
      </c>
      <c r="F438" s="121"/>
      <c r="G438" s="121"/>
      <c r="H438" s="122">
        <f t="shared" si="78"/>
        <v>0</v>
      </c>
      <c r="I438" s="123"/>
      <c r="J438" s="111"/>
      <c r="K438" s="112"/>
      <c r="L438" s="113" t="e">
        <f>VLOOKUP('Damage Pickup'!$J438&amp;'Damage Pickup'!$K438,Code!$I$2:$M$51,4,0)</f>
        <v>#N/A</v>
      </c>
      <c r="M438" s="331"/>
      <c r="N438" s="332"/>
      <c r="O438" s="286"/>
      <c r="P438" s="109"/>
      <c r="Q438" s="114" t="e">
        <f>VLOOKUP(J438&amp;K438,Code!$I$2:$M$51,5,0)</f>
        <v>#N/A</v>
      </c>
      <c r="R438" s="262" t="e">
        <f t="shared" si="79"/>
        <v>#N/A</v>
      </c>
      <c r="S438" s="333">
        <f t="shared" si="74"/>
        <v>0</v>
      </c>
      <c r="T438" s="264" t="str">
        <f>IFERROR(R438*'Unit Rates'!$D$17/100,"")</f>
        <v/>
      </c>
      <c r="U438" s="260">
        <f t="shared" si="75"/>
        <v>0</v>
      </c>
      <c r="V438" s="284"/>
      <c r="W438" s="280" t="s">
        <v>385</v>
      </c>
      <c r="X438" s="281" t="s">
        <v>371</v>
      </c>
      <c r="Y438" s="281"/>
      <c r="Z438" s="280"/>
      <c r="AA438" s="281"/>
      <c r="AB438" s="281"/>
      <c r="AC438" s="282"/>
      <c r="AD438" s="281"/>
      <c r="AE438" s="281"/>
      <c r="AF438" s="281"/>
      <c r="AG438" s="280"/>
      <c r="AH438" s="282"/>
      <c r="AI438" s="280"/>
      <c r="AJ438" s="282"/>
      <c r="AK438" s="124"/>
      <c r="AL438" s="125"/>
      <c r="AM438" s="126"/>
      <c r="AN438" s="127"/>
      <c r="AO438" s="127"/>
      <c r="AP438" s="127"/>
      <c r="AQ438" s="115" t="str">
        <f t="shared" si="80"/>
        <v/>
      </c>
      <c r="AR438" s="115">
        <f t="shared" si="81"/>
        <v>0</v>
      </c>
      <c r="AS438" s="115" t="str">
        <f t="shared" si="76"/>
        <v/>
      </c>
      <c r="AT438" s="116" t="str">
        <f ca="1">IF(AS438="","",MIN(OFFSET(C438,0,0):OFFSET(C438,AS438-1,0)))</f>
        <v/>
      </c>
      <c r="AU438" s="116" t="str">
        <f ca="1">IF(AS438="","",MIN(OFFSET(D438,0,0):OFFSET(D438,AS438-1,0)))</f>
        <v/>
      </c>
      <c r="AV438" s="116" t="str">
        <f ca="1">IF(AS438="","",MAX(OFFSET(C438,0,0):OFFSET(C438,AS438-1,0)))</f>
        <v/>
      </c>
      <c r="AW438" s="116" t="str">
        <f ca="1">IF(AS438="","",MAX(OFFSET(D438,0,0):OFFSET(D438,AS438-1,0)))</f>
        <v/>
      </c>
      <c r="AX438" s="116">
        <f t="shared" ca="1" si="82"/>
        <v>0</v>
      </c>
      <c r="AY438" s="117">
        <f t="shared" ca="1" si="83"/>
        <v>0</v>
      </c>
      <c r="AZ438" s="233" t="str">
        <f>IFERROR(IF(#REF!="",R438*'Unit Rates'!$D$17/100,#REF!),"")</f>
        <v/>
      </c>
    </row>
    <row r="439" spans="1:52" ht="15.6" x14ac:dyDescent="0.3">
      <c r="A439" s="327"/>
      <c r="B439" s="329"/>
      <c r="C439" s="328"/>
      <c r="D439" s="330"/>
      <c r="E439" s="110">
        <f t="shared" si="77"/>
        <v>1</v>
      </c>
      <c r="F439" s="121"/>
      <c r="G439" s="121"/>
      <c r="H439" s="122">
        <f t="shared" si="78"/>
        <v>0</v>
      </c>
      <c r="I439" s="123"/>
      <c r="J439" s="111"/>
      <c r="K439" s="112"/>
      <c r="L439" s="113" t="e">
        <f>VLOOKUP('Damage Pickup'!$J439&amp;'Damage Pickup'!$K439,Code!$I$2:$M$51,4,0)</f>
        <v>#N/A</v>
      </c>
      <c r="M439" s="331"/>
      <c r="N439" s="332"/>
      <c r="O439" s="286"/>
      <c r="P439" s="109"/>
      <c r="Q439" s="114" t="e">
        <f>VLOOKUP(J439&amp;K439,Code!$I$2:$M$51,5,0)</f>
        <v>#N/A</v>
      </c>
      <c r="R439" s="262" t="e">
        <f t="shared" si="79"/>
        <v>#N/A</v>
      </c>
      <c r="S439" s="333">
        <f t="shared" si="74"/>
        <v>0</v>
      </c>
      <c r="T439" s="264" t="str">
        <f>IFERROR(R439*'Unit Rates'!$D$17/100,"")</f>
        <v/>
      </c>
      <c r="U439" s="260">
        <f t="shared" si="75"/>
        <v>0</v>
      </c>
      <c r="V439" s="284"/>
      <c r="W439" s="280" t="s">
        <v>385</v>
      </c>
      <c r="X439" s="281" t="s">
        <v>371</v>
      </c>
      <c r="Y439" s="281"/>
      <c r="Z439" s="280"/>
      <c r="AA439" s="281"/>
      <c r="AB439" s="281"/>
      <c r="AC439" s="282"/>
      <c r="AD439" s="281"/>
      <c r="AE439" s="281"/>
      <c r="AF439" s="281"/>
      <c r="AG439" s="280"/>
      <c r="AH439" s="282"/>
      <c r="AI439" s="280"/>
      <c r="AJ439" s="282"/>
      <c r="AK439" s="124"/>
      <c r="AL439" s="125"/>
      <c r="AM439" s="126"/>
      <c r="AN439" s="127"/>
      <c r="AO439" s="127"/>
      <c r="AP439" s="127"/>
      <c r="AQ439" s="115" t="str">
        <f t="shared" si="80"/>
        <v/>
      </c>
      <c r="AR439" s="115">
        <f t="shared" si="81"/>
        <v>0</v>
      </c>
      <c r="AS439" s="115" t="str">
        <f t="shared" si="76"/>
        <v/>
      </c>
      <c r="AT439" s="116" t="str">
        <f ca="1">IF(AS439="","",MIN(OFFSET(C439,0,0):OFFSET(C439,AS439-1,0)))</f>
        <v/>
      </c>
      <c r="AU439" s="116" t="str">
        <f ca="1">IF(AS439="","",MIN(OFFSET(D439,0,0):OFFSET(D439,AS439-1,0)))</f>
        <v/>
      </c>
      <c r="AV439" s="116" t="str">
        <f ca="1">IF(AS439="","",MAX(OFFSET(C439,0,0):OFFSET(C439,AS439-1,0)))</f>
        <v/>
      </c>
      <c r="AW439" s="116" t="str">
        <f ca="1">IF(AS439="","",MAX(OFFSET(D439,0,0):OFFSET(D439,AS439-1,0)))</f>
        <v/>
      </c>
      <c r="AX439" s="116">
        <f t="shared" ca="1" si="82"/>
        <v>0</v>
      </c>
      <c r="AY439" s="117">
        <f t="shared" ca="1" si="83"/>
        <v>0</v>
      </c>
      <c r="AZ439" s="233" t="str">
        <f>IFERROR(IF(#REF!="",R439*'Unit Rates'!$D$17/100,#REF!),"")</f>
        <v/>
      </c>
    </row>
    <row r="440" spans="1:52" ht="15.6" x14ac:dyDescent="0.3">
      <c r="A440" s="327"/>
      <c r="B440" s="329"/>
      <c r="C440" s="328"/>
      <c r="D440" s="330"/>
      <c r="E440" s="110">
        <f t="shared" si="77"/>
        <v>1</v>
      </c>
      <c r="F440" s="121"/>
      <c r="G440" s="121"/>
      <c r="H440" s="122">
        <f t="shared" si="78"/>
        <v>0</v>
      </c>
      <c r="I440" s="123"/>
      <c r="J440" s="111"/>
      <c r="K440" s="112"/>
      <c r="L440" s="113" t="e">
        <f>VLOOKUP('Damage Pickup'!$J440&amp;'Damage Pickup'!$K440,Code!$I$2:$M$51,4,0)</f>
        <v>#N/A</v>
      </c>
      <c r="M440" s="331"/>
      <c r="N440" s="332"/>
      <c r="O440" s="286"/>
      <c r="P440" s="109"/>
      <c r="Q440" s="114" t="e">
        <f>VLOOKUP(J440&amp;K440,Code!$I$2:$M$51,5,0)</f>
        <v>#N/A</v>
      </c>
      <c r="R440" s="262" t="e">
        <f t="shared" si="79"/>
        <v>#N/A</v>
      </c>
      <c r="S440" s="333">
        <f t="shared" si="74"/>
        <v>0</v>
      </c>
      <c r="T440" s="264" t="str">
        <f>IFERROR(R440*'Unit Rates'!$D$17/100,"")</f>
        <v/>
      </c>
      <c r="U440" s="260">
        <f t="shared" si="75"/>
        <v>0</v>
      </c>
      <c r="V440" s="284"/>
      <c r="W440" s="280" t="s">
        <v>385</v>
      </c>
      <c r="X440" s="281" t="s">
        <v>371</v>
      </c>
      <c r="Y440" s="281"/>
      <c r="Z440" s="280"/>
      <c r="AA440" s="281"/>
      <c r="AB440" s="281"/>
      <c r="AC440" s="282"/>
      <c r="AD440" s="281"/>
      <c r="AE440" s="281"/>
      <c r="AF440" s="281"/>
      <c r="AG440" s="280"/>
      <c r="AH440" s="282"/>
      <c r="AI440" s="280"/>
      <c r="AJ440" s="282"/>
      <c r="AK440" s="124"/>
      <c r="AL440" s="125"/>
      <c r="AM440" s="126"/>
      <c r="AN440" s="127"/>
      <c r="AO440" s="127"/>
      <c r="AP440" s="127"/>
      <c r="AQ440" s="115" t="str">
        <f t="shared" si="80"/>
        <v/>
      </c>
      <c r="AR440" s="115">
        <f t="shared" si="81"/>
        <v>0</v>
      </c>
      <c r="AS440" s="115" t="str">
        <f t="shared" si="76"/>
        <v/>
      </c>
      <c r="AT440" s="116" t="str">
        <f ca="1">IF(AS440="","",MIN(OFFSET(C440,0,0):OFFSET(C440,AS440-1,0)))</f>
        <v/>
      </c>
      <c r="AU440" s="116" t="str">
        <f ca="1">IF(AS440="","",MIN(OFFSET(D440,0,0):OFFSET(D440,AS440-1,0)))</f>
        <v/>
      </c>
      <c r="AV440" s="116" t="str">
        <f ca="1">IF(AS440="","",MAX(OFFSET(C440,0,0):OFFSET(C440,AS440-1,0)))</f>
        <v/>
      </c>
      <c r="AW440" s="116" t="str">
        <f ca="1">IF(AS440="","",MAX(OFFSET(D440,0,0):OFFSET(D440,AS440-1,0)))</f>
        <v/>
      </c>
      <c r="AX440" s="116">
        <f t="shared" ca="1" si="82"/>
        <v>0</v>
      </c>
      <c r="AY440" s="117">
        <f t="shared" ca="1" si="83"/>
        <v>0</v>
      </c>
      <c r="AZ440" s="233" t="str">
        <f>IFERROR(IF(#REF!="",R440*'Unit Rates'!$D$17/100,#REF!),"")</f>
        <v/>
      </c>
    </row>
    <row r="441" spans="1:52" ht="15.6" x14ac:dyDescent="0.3">
      <c r="A441" s="327"/>
      <c r="B441" s="329"/>
      <c r="C441" s="328"/>
      <c r="D441" s="330"/>
      <c r="E441" s="110">
        <f t="shared" si="77"/>
        <v>1</v>
      </c>
      <c r="F441" s="121"/>
      <c r="G441" s="121"/>
      <c r="H441" s="122">
        <f t="shared" si="78"/>
        <v>0</v>
      </c>
      <c r="I441" s="123"/>
      <c r="J441" s="111"/>
      <c r="K441" s="112"/>
      <c r="L441" s="113" t="e">
        <f>VLOOKUP('Damage Pickup'!$J441&amp;'Damage Pickup'!$K441,Code!$I$2:$M$51,4,0)</f>
        <v>#N/A</v>
      </c>
      <c r="M441" s="331"/>
      <c r="N441" s="332"/>
      <c r="O441" s="286"/>
      <c r="P441" s="109"/>
      <c r="Q441" s="114" t="e">
        <f>VLOOKUP(J441&amp;K441,Code!$I$2:$M$51,5,0)</f>
        <v>#N/A</v>
      </c>
      <c r="R441" s="262" t="e">
        <f t="shared" si="79"/>
        <v>#N/A</v>
      </c>
      <c r="S441" s="333">
        <f t="shared" ref="S441:S504" si="84">SUMIF($AR:$AR,AQ441,$R:$R)</f>
        <v>0</v>
      </c>
      <c r="T441" s="264" t="str">
        <f>IFERROR(R441*'Unit Rates'!$D$17/100,"")</f>
        <v/>
      </c>
      <c r="U441" s="260">
        <f t="shared" ref="U441:U504" si="85">SUMIF($AR:$AR,AQ441,$T:$T)</f>
        <v>0</v>
      </c>
      <c r="V441" s="284"/>
      <c r="W441" s="280" t="s">
        <v>385</v>
      </c>
      <c r="X441" s="281" t="s">
        <v>371</v>
      </c>
      <c r="Y441" s="281"/>
      <c r="Z441" s="280"/>
      <c r="AA441" s="281"/>
      <c r="AB441" s="281"/>
      <c r="AC441" s="282"/>
      <c r="AD441" s="281"/>
      <c r="AE441" s="281"/>
      <c r="AF441" s="281"/>
      <c r="AG441" s="280"/>
      <c r="AH441" s="282"/>
      <c r="AI441" s="280"/>
      <c r="AJ441" s="282"/>
      <c r="AK441" s="124"/>
      <c r="AL441" s="125"/>
      <c r="AM441" s="126"/>
      <c r="AN441" s="127"/>
      <c r="AO441" s="127"/>
      <c r="AP441" s="127"/>
      <c r="AQ441" s="115" t="str">
        <f t="shared" si="80"/>
        <v/>
      </c>
      <c r="AR441" s="115">
        <f t="shared" si="81"/>
        <v>0</v>
      </c>
      <c r="AS441" s="115" t="str">
        <f t="shared" ref="AS441:AS504" si="86">IF(AQ441="","",COUNTIF($AR:$AR,AQ441))</f>
        <v/>
      </c>
      <c r="AT441" s="116" t="str">
        <f ca="1">IF(AS441="","",MIN(OFFSET(C441,0,0):OFFSET(C441,AS441-1,0)))</f>
        <v/>
      </c>
      <c r="AU441" s="116" t="str">
        <f ca="1">IF(AS441="","",MIN(OFFSET(D441,0,0):OFFSET(D441,AS441-1,0)))</f>
        <v/>
      </c>
      <c r="AV441" s="116" t="str">
        <f ca="1">IF(AS441="","",MAX(OFFSET(C441,0,0):OFFSET(C441,AS441-1,0)))</f>
        <v/>
      </c>
      <c r="AW441" s="116" t="str">
        <f ca="1">IF(AS441="","",MAX(OFFSET(D441,0,0):OFFSET(D441,AS441-1,0)))</f>
        <v/>
      </c>
      <c r="AX441" s="116">
        <f t="shared" ca="1" si="82"/>
        <v>0</v>
      </c>
      <c r="AY441" s="117">
        <f t="shared" ca="1" si="83"/>
        <v>0</v>
      </c>
      <c r="AZ441" s="233" t="str">
        <f>IFERROR(IF(#REF!="",R441*'Unit Rates'!$D$17/100,#REF!),"")</f>
        <v/>
      </c>
    </row>
    <row r="442" spans="1:52" ht="15.6" x14ac:dyDescent="0.3">
      <c r="A442" s="327"/>
      <c r="B442" s="329"/>
      <c r="C442" s="328"/>
      <c r="D442" s="330"/>
      <c r="E442" s="110">
        <f t="shared" si="77"/>
        <v>1</v>
      </c>
      <c r="F442" s="121"/>
      <c r="G442" s="121"/>
      <c r="H442" s="122">
        <f t="shared" si="78"/>
        <v>0</v>
      </c>
      <c r="I442" s="123"/>
      <c r="J442" s="111"/>
      <c r="K442" s="112"/>
      <c r="L442" s="113" t="e">
        <f>VLOOKUP('Damage Pickup'!$J442&amp;'Damage Pickup'!$K442,Code!$I$2:$M$51,4,0)</f>
        <v>#N/A</v>
      </c>
      <c r="M442" s="331"/>
      <c r="N442" s="332"/>
      <c r="O442" s="286"/>
      <c r="P442" s="109"/>
      <c r="Q442" s="114" t="e">
        <f>VLOOKUP(J442&amp;K442,Code!$I$2:$M$51,5,0)</f>
        <v>#N/A</v>
      </c>
      <c r="R442" s="262" t="e">
        <f t="shared" si="79"/>
        <v>#N/A</v>
      </c>
      <c r="S442" s="333">
        <f t="shared" si="84"/>
        <v>0</v>
      </c>
      <c r="T442" s="264" t="str">
        <f>IFERROR(R442*'Unit Rates'!$D$17/100,"")</f>
        <v/>
      </c>
      <c r="U442" s="260">
        <f t="shared" si="85"/>
        <v>0</v>
      </c>
      <c r="V442" s="284"/>
      <c r="W442" s="280" t="s">
        <v>385</v>
      </c>
      <c r="X442" s="281" t="s">
        <v>371</v>
      </c>
      <c r="Y442" s="281"/>
      <c r="Z442" s="280"/>
      <c r="AA442" s="281"/>
      <c r="AB442" s="281"/>
      <c r="AC442" s="282"/>
      <c r="AD442" s="281"/>
      <c r="AE442" s="281"/>
      <c r="AF442" s="281"/>
      <c r="AG442" s="280"/>
      <c r="AH442" s="282"/>
      <c r="AI442" s="280"/>
      <c r="AJ442" s="282"/>
      <c r="AK442" s="124"/>
      <c r="AL442" s="125"/>
      <c r="AM442" s="126"/>
      <c r="AN442" s="127"/>
      <c r="AO442" s="127"/>
      <c r="AP442" s="127"/>
      <c r="AQ442" s="115" t="str">
        <f t="shared" si="80"/>
        <v/>
      </c>
      <c r="AR442" s="115">
        <f t="shared" si="81"/>
        <v>0</v>
      </c>
      <c r="AS442" s="115" t="str">
        <f t="shared" si="86"/>
        <v/>
      </c>
      <c r="AT442" s="116" t="str">
        <f ca="1">IF(AS442="","",MIN(OFFSET(C442,0,0):OFFSET(C442,AS442-1,0)))</f>
        <v/>
      </c>
      <c r="AU442" s="116" t="str">
        <f ca="1">IF(AS442="","",MIN(OFFSET(D442,0,0):OFFSET(D442,AS442-1,0)))</f>
        <v/>
      </c>
      <c r="AV442" s="116" t="str">
        <f ca="1">IF(AS442="","",MAX(OFFSET(C442,0,0):OFFSET(C442,AS442-1,0)))</f>
        <v/>
      </c>
      <c r="AW442" s="116" t="str">
        <f ca="1">IF(AS442="","",MAX(OFFSET(D442,0,0):OFFSET(D442,AS442-1,0)))</f>
        <v/>
      </c>
      <c r="AX442" s="116">
        <f t="shared" ca="1" si="82"/>
        <v>0</v>
      </c>
      <c r="AY442" s="117">
        <f t="shared" ca="1" si="83"/>
        <v>0</v>
      </c>
      <c r="AZ442" s="233" t="str">
        <f>IFERROR(IF(#REF!="",R442*'Unit Rates'!$D$17/100,#REF!),"")</f>
        <v/>
      </c>
    </row>
    <row r="443" spans="1:52" ht="15.6" x14ac:dyDescent="0.3">
      <c r="A443" s="327"/>
      <c r="B443" s="329"/>
      <c r="C443" s="328"/>
      <c r="D443" s="330"/>
      <c r="E443" s="110">
        <f t="shared" si="77"/>
        <v>1</v>
      </c>
      <c r="F443" s="121"/>
      <c r="G443" s="121"/>
      <c r="H443" s="122">
        <f t="shared" si="78"/>
        <v>0</v>
      </c>
      <c r="I443" s="123"/>
      <c r="J443" s="111"/>
      <c r="K443" s="112"/>
      <c r="L443" s="113" t="e">
        <f>VLOOKUP('Damage Pickup'!$J443&amp;'Damage Pickup'!$K443,Code!$I$2:$M$51,4,0)</f>
        <v>#N/A</v>
      </c>
      <c r="M443" s="331"/>
      <c r="N443" s="332"/>
      <c r="O443" s="286"/>
      <c r="P443" s="109"/>
      <c r="Q443" s="114" t="e">
        <f>VLOOKUP(J443&amp;K443,Code!$I$2:$M$51,5,0)</f>
        <v>#N/A</v>
      </c>
      <c r="R443" s="262" t="e">
        <f t="shared" si="79"/>
        <v>#N/A</v>
      </c>
      <c r="S443" s="333">
        <f t="shared" si="84"/>
        <v>0</v>
      </c>
      <c r="T443" s="264" t="str">
        <f>IFERROR(R443*'Unit Rates'!$D$17/100,"")</f>
        <v/>
      </c>
      <c r="U443" s="260">
        <f t="shared" si="85"/>
        <v>0</v>
      </c>
      <c r="V443" s="284"/>
      <c r="W443" s="280" t="s">
        <v>385</v>
      </c>
      <c r="X443" s="281" t="s">
        <v>371</v>
      </c>
      <c r="Y443" s="281"/>
      <c r="Z443" s="280"/>
      <c r="AA443" s="281"/>
      <c r="AB443" s="281"/>
      <c r="AC443" s="282"/>
      <c r="AD443" s="281"/>
      <c r="AE443" s="281"/>
      <c r="AF443" s="281"/>
      <c r="AG443" s="280"/>
      <c r="AH443" s="282"/>
      <c r="AI443" s="280"/>
      <c r="AJ443" s="282"/>
      <c r="AK443" s="124"/>
      <c r="AL443" s="125"/>
      <c r="AM443" s="126"/>
      <c r="AN443" s="127"/>
      <c r="AO443" s="127"/>
      <c r="AP443" s="127"/>
      <c r="AQ443" s="115" t="str">
        <f t="shared" si="80"/>
        <v/>
      </c>
      <c r="AR443" s="115">
        <f t="shared" si="81"/>
        <v>0</v>
      </c>
      <c r="AS443" s="115" t="str">
        <f t="shared" si="86"/>
        <v/>
      </c>
      <c r="AT443" s="116" t="str">
        <f ca="1">IF(AS443="","",MIN(OFFSET(C443,0,0):OFFSET(C443,AS443-1,0)))</f>
        <v/>
      </c>
      <c r="AU443" s="116" t="str">
        <f ca="1">IF(AS443="","",MIN(OFFSET(D443,0,0):OFFSET(D443,AS443-1,0)))</f>
        <v/>
      </c>
      <c r="AV443" s="116" t="str">
        <f ca="1">IF(AS443="","",MAX(OFFSET(C443,0,0):OFFSET(C443,AS443-1,0)))</f>
        <v/>
      </c>
      <c r="AW443" s="116" t="str">
        <f ca="1">IF(AS443="","",MAX(OFFSET(D443,0,0):OFFSET(D443,AS443-1,0)))</f>
        <v/>
      </c>
      <c r="AX443" s="116">
        <f t="shared" ca="1" si="82"/>
        <v>0</v>
      </c>
      <c r="AY443" s="117">
        <f t="shared" ca="1" si="83"/>
        <v>0</v>
      </c>
      <c r="AZ443" s="233" t="str">
        <f>IFERROR(IF(#REF!="",R443*'Unit Rates'!$D$17/100,#REF!),"")</f>
        <v/>
      </c>
    </row>
    <row r="444" spans="1:52" ht="15.6" x14ac:dyDescent="0.3">
      <c r="A444" s="327"/>
      <c r="B444" s="329"/>
      <c r="C444" s="328"/>
      <c r="D444" s="330"/>
      <c r="E444" s="110">
        <f t="shared" si="77"/>
        <v>1</v>
      </c>
      <c r="F444" s="121"/>
      <c r="G444" s="121"/>
      <c r="H444" s="122">
        <f t="shared" si="78"/>
        <v>0</v>
      </c>
      <c r="I444" s="123"/>
      <c r="J444" s="111"/>
      <c r="K444" s="112"/>
      <c r="L444" s="113" t="e">
        <f>VLOOKUP('Damage Pickup'!$J444&amp;'Damage Pickup'!$K444,Code!$I$2:$M$51,4,0)</f>
        <v>#N/A</v>
      </c>
      <c r="M444" s="331"/>
      <c r="N444" s="332"/>
      <c r="O444" s="286"/>
      <c r="P444" s="109"/>
      <c r="Q444" s="114" t="e">
        <f>VLOOKUP(J444&amp;K444,Code!$I$2:$M$51,5,0)</f>
        <v>#N/A</v>
      </c>
      <c r="R444" s="262" t="e">
        <f t="shared" si="79"/>
        <v>#N/A</v>
      </c>
      <c r="S444" s="333">
        <f t="shared" si="84"/>
        <v>0</v>
      </c>
      <c r="T444" s="264" t="str">
        <f>IFERROR(R444*'Unit Rates'!$D$17/100,"")</f>
        <v/>
      </c>
      <c r="U444" s="260">
        <f t="shared" si="85"/>
        <v>0</v>
      </c>
      <c r="V444" s="284"/>
      <c r="W444" s="280" t="s">
        <v>385</v>
      </c>
      <c r="X444" s="281" t="s">
        <v>371</v>
      </c>
      <c r="Y444" s="281"/>
      <c r="Z444" s="280"/>
      <c r="AA444" s="281"/>
      <c r="AB444" s="281"/>
      <c r="AC444" s="282"/>
      <c r="AD444" s="281"/>
      <c r="AE444" s="281"/>
      <c r="AF444" s="281"/>
      <c r="AG444" s="280"/>
      <c r="AH444" s="282"/>
      <c r="AI444" s="280"/>
      <c r="AJ444" s="282"/>
      <c r="AK444" s="124"/>
      <c r="AL444" s="125"/>
      <c r="AM444" s="126"/>
      <c r="AN444" s="127"/>
      <c r="AO444" s="127"/>
      <c r="AP444" s="127"/>
      <c r="AQ444" s="115" t="str">
        <f t="shared" si="80"/>
        <v/>
      </c>
      <c r="AR444" s="115">
        <f t="shared" si="81"/>
        <v>0</v>
      </c>
      <c r="AS444" s="115" t="str">
        <f t="shared" si="86"/>
        <v/>
      </c>
      <c r="AT444" s="116" t="str">
        <f ca="1">IF(AS444="","",MIN(OFFSET(C444,0,0):OFFSET(C444,AS444-1,0)))</f>
        <v/>
      </c>
      <c r="AU444" s="116" t="str">
        <f ca="1">IF(AS444="","",MIN(OFFSET(D444,0,0):OFFSET(D444,AS444-1,0)))</f>
        <v/>
      </c>
      <c r="AV444" s="116" t="str">
        <f ca="1">IF(AS444="","",MAX(OFFSET(C444,0,0):OFFSET(C444,AS444-1,0)))</f>
        <v/>
      </c>
      <c r="AW444" s="116" t="str">
        <f ca="1">IF(AS444="","",MAX(OFFSET(D444,0,0):OFFSET(D444,AS444-1,0)))</f>
        <v/>
      </c>
      <c r="AX444" s="116">
        <f t="shared" ca="1" si="82"/>
        <v>0</v>
      </c>
      <c r="AY444" s="117">
        <f t="shared" ca="1" si="83"/>
        <v>0</v>
      </c>
      <c r="AZ444" s="233" t="str">
        <f>IFERROR(IF(#REF!="",R444*'Unit Rates'!$D$17/100,#REF!),"")</f>
        <v/>
      </c>
    </row>
    <row r="445" spans="1:52" ht="15.6" x14ac:dyDescent="0.3">
      <c r="A445" s="327"/>
      <c r="B445" s="329"/>
      <c r="C445" s="328"/>
      <c r="D445" s="330"/>
      <c r="E445" s="110">
        <f t="shared" si="77"/>
        <v>1</v>
      </c>
      <c r="F445" s="121"/>
      <c r="G445" s="121"/>
      <c r="H445" s="122">
        <f t="shared" si="78"/>
        <v>0</v>
      </c>
      <c r="I445" s="123"/>
      <c r="J445" s="111"/>
      <c r="K445" s="112"/>
      <c r="L445" s="113" t="e">
        <f>VLOOKUP('Damage Pickup'!$J445&amp;'Damage Pickup'!$K445,Code!$I$2:$M$51,4,0)</f>
        <v>#N/A</v>
      </c>
      <c r="M445" s="331"/>
      <c r="N445" s="332"/>
      <c r="O445" s="286"/>
      <c r="P445" s="109"/>
      <c r="Q445" s="114" t="e">
        <f>VLOOKUP(J445&amp;K445,Code!$I$2:$M$51,5,0)</f>
        <v>#N/A</v>
      </c>
      <c r="R445" s="262" t="e">
        <f t="shared" si="79"/>
        <v>#N/A</v>
      </c>
      <c r="S445" s="333">
        <f t="shared" si="84"/>
        <v>0</v>
      </c>
      <c r="T445" s="264" t="str">
        <f>IFERROR(R445*'Unit Rates'!$D$17/100,"")</f>
        <v/>
      </c>
      <c r="U445" s="260">
        <f t="shared" si="85"/>
        <v>0</v>
      </c>
      <c r="V445" s="284"/>
      <c r="W445" s="280" t="s">
        <v>385</v>
      </c>
      <c r="X445" s="281" t="s">
        <v>371</v>
      </c>
      <c r="Y445" s="281"/>
      <c r="Z445" s="280"/>
      <c r="AA445" s="281"/>
      <c r="AB445" s="281"/>
      <c r="AC445" s="282"/>
      <c r="AD445" s="281"/>
      <c r="AE445" s="281"/>
      <c r="AF445" s="281"/>
      <c r="AG445" s="280"/>
      <c r="AH445" s="282"/>
      <c r="AI445" s="280"/>
      <c r="AJ445" s="282"/>
      <c r="AK445" s="124"/>
      <c r="AL445" s="125"/>
      <c r="AM445" s="126"/>
      <c r="AN445" s="127"/>
      <c r="AO445" s="127"/>
      <c r="AP445" s="127"/>
      <c r="AQ445" s="115" t="str">
        <f t="shared" si="80"/>
        <v/>
      </c>
      <c r="AR445" s="115">
        <f t="shared" si="81"/>
        <v>0</v>
      </c>
      <c r="AS445" s="115" t="str">
        <f t="shared" si="86"/>
        <v/>
      </c>
      <c r="AT445" s="116" t="str">
        <f ca="1">IF(AS445="","",MIN(OFFSET(C445,0,0):OFFSET(C445,AS445-1,0)))</f>
        <v/>
      </c>
      <c r="AU445" s="116" t="str">
        <f ca="1">IF(AS445="","",MIN(OFFSET(D445,0,0):OFFSET(D445,AS445-1,0)))</f>
        <v/>
      </c>
      <c r="AV445" s="116" t="str">
        <f ca="1">IF(AS445="","",MAX(OFFSET(C445,0,0):OFFSET(C445,AS445-1,0)))</f>
        <v/>
      </c>
      <c r="AW445" s="116" t="str">
        <f ca="1">IF(AS445="","",MAX(OFFSET(D445,0,0):OFFSET(D445,AS445-1,0)))</f>
        <v/>
      </c>
      <c r="AX445" s="116">
        <f t="shared" ca="1" si="82"/>
        <v>0</v>
      </c>
      <c r="AY445" s="117">
        <f t="shared" ca="1" si="83"/>
        <v>0</v>
      </c>
      <c r="AZ445" s="233" t="str">
        <f>IFERROR(IF(#REF!="",R445*'Unit Rates'!$D$17/100,#REF!),"")</f>
        <v/>
      </c>
    </row>
    <row r="446" spans="1:52" ht="15.6" x14ac:dyDescent="0.3">
      <c r="A446" s="327"/>
      <c r="B446" s="329"/>
      <c r="C446" s="328"/>
      <c r="D446" s="330"/>
      <c r="E446" s="110">
        <f t="shared" si="77"/>
        <v>1</v>
      </c>
      <c r="F446" s="121"/>
      <c r="G446" s="121"/>
      <c r="H446" s="122">
        <f t="shared" si="78"/>
        <v>0</v>
      </c>
      <c r="I446" s="123"/>
      <c r="J446" s="111"/>
      <c r="K446" s="112"/>
      <c r="L446" s="113" t="e">
        <f>VLOOKUP('Damage Pickup'!$J446&amp;'Damage Pickup'!$K446,Code!$I$2:$M$51,4,0)</f>
        <v>#N/A</v>
      </c>
      <c r="M446" s="331"/>
      <c r="N446" s="332"/>
      <c r="O446" s="286"/>
      <c r="P446" s="109"/>
      <c r="Q446" s="114" t="e">
        <f>VLOOKUP(J446&amp;K446,Code!$I$2:$M$51,5,0)</f>
        <v>#N/A</v>
      </c>
      <c r="R446" s="262" t="e">
        <f t="shared" si="79"/>
        <v>#N/A</v>
      </c>
      <c r="S446" s="333">
        <f t="shared" si="84"/>
        <v>0</v>
      </c>
      <c r="T446" s="264" t="str">
        <f>IFERROR(R446*'Unit Rates'!$D$17/100,"")</f>
        <v/>
      </c>
      <c r="U446" s="260">
        <f t="shared" si="85"/>
        <v>0</v>
      </c>
      <c r="V446" s="284"/>
      <c r="W446" s="280" t="s">
        <v>385</v>
      </c>
      <c r="X446" s="281" t="s">
        <v>371</v>
      </c>
      <c r="Y446" s="281"/>
      <c r="Z446" s="280"/>
      <c r="AA446" s="281"/>
      <c r="AB446" s="281"/>
      <c r="AC446" s="282"/>
      <c r="AD446" s="281"/>
      <c r="AE446" s="281"/>
      <c r="AF446" s="281"/>
      <c r="AG446" s="280"/>
      <c r="AH446" s="282"/>
      <c r="AI446" s="280"/>
      <c r="AJ446" s="282"/>
      <c r="AK446" s="124"/>
      <c r="AL446" s="125"/>
      <c r="AM446" s="126"/>
      <c r="AN446" s="127"/>
      <c r="AO446" s="127"/>
      <c r="AP446" s="127"/>
      <c r="AQ446" s="115" t="str">
        <f t="shared" si="80"/>
        <v/>
      </c>
      <c r="AR446" s="115">
        <f t="shared" si="81"/>
        <v>0</v>
      </c>
      <c r="AS446" s="115" t="str">
        <f t="shared" si="86"/>
        <v/>
      </c>
      <c r="AT446" s="116" t="str">
        <f ca="1">IF(AS446="","",MIN(OFFSET(C446,0,0):OFFSET(C446,AS446-1,0)))</f>
        <v/>
      </c>
      <c r="AU446" s="116" t="str">
        <f ca="1">IF(AS446="","",MIN(OFFSET(D446,0,0):OFFSET(D446,AS446-1,0)))</f>
        <v/>
      </c>
      <c r="AV446" s="116" t="str">
        <f ca="1">IF(AS446="","",MAX(OFFSET(C446,0,0):OFFSET(C446,AS446-1,0)))</f>
        <v/>
      </c>
      <c r="AW446" s="116" t="str">
        <f ca="1">IF(AS446="","",MAX(OFFSET(D446,0,0):OFFSET(D446,AS446-1,0)))</f>
        <v/>
      </c>
      <c r="AX446" s="116">
        <f t="shared" ca="1" si="82"/>
        <v>0</v>
      </c>
      <c r="AY446" s="117">
        <f t="shared" ca="1" si="83"/>
        <v>0</v>
      </c>
      <c r="AZ446" s="233" t="str">
        <f>IFERROR(IF(#REF!="",R446*'Unit Rates'!$D$17/100,#REF!),"")</f>
        <v/>
      </c>
    </row>
    <row r="447" spans="1:52" ht="15.6" x14ac:dyDescent="0.3">
      <c r="A447" s="327"/>
      <c r="B447" s="329"/>
      <c r="C447" s="328"/>
      <c r="D447" s="330"/>
      <c r="E447" s="110">
        <f t="shared" si="77"/>
        <v>1</v>
      </c>
      <c r="F447" s="121"/>
      <c r="G447" s="121"/>
      <c r="H447" s="122">
        <f t="shared" si="78"/>
        <v>0</v>
      </c>
      <c r="I447" s="123"/>
      <c r="J447" s="111"/>
      <c r="K447" s="112"/>
      <c r="L447" s="113" t="e">
        <f>VLOOKUP('Damage Pickup'!$J447&amp;'Damage Pickup'!$K447,Code!$I$2:$M$51,4,0)</f>
        <v>#N/A</v>
      </c>
      <c r="M447" s="331"/>
      <c r="N447" s="332"/>
      <c r="O447" s="286"/>
      <c r="P447" s="109"/>
      <c r="Q447" s="114" t="e">
        <f>VLOOKUP(J447&amp;K447,Code!$I$2:$M$51,5,0)</f>
        <v>#N/A</v>
      </c>
      <c r="R447" s="262" t="e">
        <f t="shared" si="79"/>
        <v>#N/A</v>
      </c>
      <c r="S447" s="333">
        <f t="shared" si="84"/>
        <v>0</v>
      </c>
      <c r="T447" s="264" t="str">
        <f>IFERROR(R447*'Unit Rates'!$D$17/100,"")</f>
        <v/>
      </c>
      <c r="U447" s="260">
        <f t="shared" si="85"/>
        <v>0</v>
      </c>
      <c r="V447" s="284"/>
      <c r="W447" s="280" t="s">
        <v>385</v>
      </c>
      <c r="X447" s="281" t="s">
        <v>371</v>
      </c>
      <c r="Y447" s="281"/>
      <c r="Z447" s="280"/>
      <c r="AA447" s="281"/>
      <c r="AB447" s="281"/>
      <c r="AC447" s="282"/>
      <c r="AD447" s="281"/>
      <c r="AE447" s="281"/>
      <c r="AF447" s="281"/>
      <c r="AG447" s="280"/>
      <c r="AH447" s="282"/>
      <c r="AI447" s="280"/>
      <c r="AJ447" s="282"/>
      <c r="AK447" s="124"/>
      <c r="AL447" s="125"/>
      <c r="AM447" s="126"/>
      <c r="AN447" s="127"/>
      <c r="AO447" s="127"/>
      <c r="AP447" s="127"/>
      <c r="AQ447" s="115" t="str">
        <f t="shared" si="80"/>
        <v/>
      </c>
      <c r="AR447" s="115">
        <f t="shared" si="81"/>
        <v>0</v>
      </c>
      <c r="AS447" s="115" t="str">
        <f t="shared" si="86"/>
        <v/>
      </c>
      <c r="AT447" s="116" t="str">
        <f ca="1">IF(AS447="","",MIN(OFFSET(C447,0,0):OFFSET(C447,AS447-1,0)))</f>
        <v/>
      </c>
      <c r="AU447" s="116" t="str">
        <f ca="1">IF(AS447="","",MIN(OFFSET(D447,0,0):OFFSET(D447,AS447-1,0)))</f>
        <v/>
      </c>
      <c r="AV447" s="116" t="str">
        <f ca="1">IF(AS447="","",MAX(OFFSET(C447,0,0):OFFSET(C447,AS447-1,0)))</f>
        <v/>
      </c>
      <c r="AW447" s="116" t="str">
        <f ca="1">IF(AS447="","",MAX(OFFSET(D447,0,0):OFFSET(D447,AS447-1,0)))</f>
        <v/>
      </c>
      <c r="AX447" s="116">
        <f t="shared" ca="1" si="82"/>
        <v>0</v>
      </c>
      <c r="AY447" s="117">
        <f t="shared" ca="1" si="83"/>
        <v>0</v>
      </c>
      <c r="AZ447" s="233" t="str">
        <f>IFERROR(IF(#REF!="",R447*'Unit Rates'!$D$17/100,#REF!),"")</f>
        <v/>
      </c>
    </row>
    <row r="448" spans="1:52" ht="15.6" x14ac:dyDescent="0.3">
      <c r="A448" s="327"/>
      <c r="B448" s="329"/>
      <c r="C448" s="328"/>
      <c r="D448" s="330"/>
      <c r="E448" s="110">
        <f t="shared" si="77"/>
        <v>1</v>
      </c>
      <c r="F448" s="121"/>
      <c r="G448" s="121"/>
      <c r="H448" s="122">
        <f t="shared" si="78"/>
        <v>0</v>
      </c>
      <c r="I448" s="123"/>
      <c r="J448" s="111"/>
      <c r="K448" s="112"/>
      <c r="L448" s="113" t="e">
        <f>VLOOKUP('Damage Pickup'!$J448&amp;'Damage Pickup'!$K448,Code!$I$2:$M$51,4,0)</f>
        <v>#N/A</v>
      </c>
      <c r="M448" s="331"/>
      <c r="N448" s="332"/>
      <c r="O448" s="286"/>
      <c r="P448" s="109"/>
      <c r="Q448" s="114" t="e">
        <f>VLOOKUP(J448&amp;K448,Code!$I$2:$M$51,5,0)</f>
        <v>#N/A</v>
      </c>
      <c r="R448" s="262" t="e">
        <f t="shared" si="79"/>
        <v>#N/A</v>
      </c>
      <c r="S448" s="333">
        <f t="shared" si="84"/>
        <v>0</v>
      </c>
      <c r="T448" s="264" t="str">
        <f>IFERROR(R448*'Unit Rates'!$D$17/100,"")</f>
        <v/>
      </c>
      <c r="U448" s="260">
        <f t="shared" si="85"/>
        <v>0</v>
      </c>
      <c r="V448" s="284"/>
      <c r="W448" s="280" t="s">
        <v>385</v>
      </c>
      <c r="X448" s="281" t="s">
        <v>371</v>
      </c>
      <c r="Y448" s="281"/>
      <c r="Z448" s="280"/>
      <c r="AA448" s="281"/>
      <c r="AB448" s="281"/>
      <c r="AC448" s="282"/>
      <c r="AD448" s="281"/>
      <c r="AE448" s="281"/>
      <c r="AF448" s="281"/>
      <c r="AG448" s="280"/>
      <c r="AH448" s="282"/>
      <c r="AI448" s="280"/>
      <c r="AJ448" s="282"/>
      <c r="AK448" s="124"/>
      <c r="AL448" s="125"/>
      <c r="AM448" s="126"/>
      <c r="AN448" s="127"/>
      <c r="AO448" s="127"/>
      <c r="AP448" s="127"/>
      <c r="AQ448" s="115" t="str">
        <f t="shared" si="80"/>
        <v/>
      </c>
      <c r="AR448" s="115">
        <f t="shared" si="81"/>
        <v>0</v>
      </c>
      <c r="AS448" s="115" t="str">
        <f t="shared" si="86"/>
        <v/>
      </c>
      <c r="AT448" s="116" t="str">
        <f ca="1">IF(AS448="","",MIN(OFFSET(C448,0,0):OFFSET(C448,AS448-1,0)))</f>
        <v/>
      </c>
      <c r="AU448" s="116" t="str">
        <f ca="1">IF(AS448="","",MIN(OFFSET(D448,0,0):OFFSET(D448,AS448-1,0)))</f>
        <v/>
      </c>
      <c r="AV448" s="116" t="str">
        <f ca="1">IF(AS448="","",MAX(OFFSET(C448,0,0):OFFSET(C448,AS448-1,0)))</f>
        <v/>
      </c>
      <c r="AW448" s="116" t="str">
        <f ca="1">IF(AS448="","",MAX(OFFSET(D448,0,0):OFFSET(D448,AS448-1,0)))</f>
        <v/>
      </c>
      <c r="AX448" s="116">
        <f t="shared" ca="1" si="82"/>
        <v>0</v>
      </c>
      <c r="AY448" s="117">
        <f t="shared" ca="1" si="83"/>
        <v>0</v>
      </c>
      <c r="AZ448" s="233" t="str">
        <f>IFERROR(IF(#REF!="",R448*'Unit Rates'!$D$17/100,#REF!),"")</f>
        <v/>
      </c>
    </row>
    <row r="449" spans="1:52" ht="15.6" x14ac:dyDescent="0.3">
      <c r="A449" s="327"/>
      <c r="B449" s="329"/>
      <c r="C449" s="328"/>
      <c r="D449" s="330"/>
      <c r="E449" s="110">
        <f t="shared" si="77"/>
        <v>1</v>
      </c>
      <c r="F449" s="121"/>
      <c r="G449" s="121"/>
      <c r="H449" s="122">
        <f t="shared" si="78"/>
        <v>0</v>
      </c>
      <c r="I449" s="123"/>
      <c r="J449" s="111"/>
      <c r="K449" s="112"/>
      <c r="L449" s="113" t="e">
        <f>VLOOKUP('Damage Pickup'!$J449&amp;'Damage Pickup'!$K449,Code!$I$2:$M$51,4,0)</f>
        <v>#N/A</v>
      </c>
      <c r="M449" s="331"/>
      <c r="N449" s="332"/>
      <c r="O449" s="286"/>
      <c r="P449" s="109"/>
      <c r="Q449" s="114" t="e">
        <f>VLOOKUP(J449&amp;K449,Code!$I$2:$M$51,5,0)</f>
        <v>#N/A</v>
      </c>
      <c r="R449" s="262" t="e">
        <f t="shared" si="79"/>
        <v>#N/A</v>
      </c>
      <c r="S449" s="333">
        <f t="shared" si="84"/>
        <v>0</v>
      </c>
      <c r="T449" s="264" t="str">
        <f>IFERROR(R449*'Unit Rates'!$D$17/100,"")</f>
        <v/>
      </c>
      <c r="U449" s="260">
        <f t="shared" si="85"/>
        <v>0</v>
      </c>
      <c r="V449" s="284"/>
      <c r="W449" s="280" t="s">
        <v>385</v>
      </c>
      <c r="X449" s="281" t="s">
        <v>371</v>
      </c>
      <c r="Y449" s="281"/>
      <c r="Z449" s="280"/>
      <c r="AA449" s="281"/>
      <c r="AB449" s="281"/>
      <c r="AC449" s="282"/>
      <c r="AD449" s="281"/>
      <c r="AE449" s="281"/>
      <c r="AF449" s="281"/>
      <c r="AG449" s="280"/>
      <c r="AH449" s="282"/>
      <c r="AI449" s="280"/>
      <c r="AJ449" s="282"/>
      <c r="AK449" s="124"/>
      <c r="AL449" s="125"/>
      <c r="AM449" s="126"/>
      <c r="AN449" s="127"/>
      <c r="AO449" s="127"/>
      <c r="AP449" s="127"/>
      <c r="AQ449" s="115" t="str">
        <f t="shared" si="80"/>
        <v/>
      </c>
      <c r="AR449" s="115">
        <f t="shared" si="81"/>
        <v>0</v>
      </c>
      <c r="AS449" s="115" t="str">
        <f t="shared" si="86"/>
        <v/>
      </c>
      <c r="AT449" s="116" t="str">
        <f ca="1">IF(AS449="","",MIN(OFFSET(C449,0,0):OFFSET(C449,AS449-1,0)))</f>
        <v/>
      </c>
      <c r="AU449" s="116" t="str">
        <f ca="1">IF(AS449="","",MIN(OFFSET(D449,0,0):OFFSET(D449,AS449-1,0)))</f>
        <v/>
      </c>
      <c r="AV449" s="116" t="str">
        <f ca="1">IF(AS449="","",MAX(OFFSET(C449,0,0):OFFSET(C449,AS449-1,0)))</f>
        <v/>
      </c>
      <c r="AW449" s="116" t="str">
        <f ca="1">IF(AS449="","",MAX(OFFSET(D449,0,0):OFFSET(D449,AS449-1,0)))</f>
        <v/>
      </c>
      <c r="AX449" s="116">
        <f t="shared" ca="1" si="82"/>
        <v>0</v>
      </c>
      <c r="AY449" s="117">
        <f t="shared" ca="1" si="83"/>
        <v>0</v>
      </c>
      <c r="AZ449" s="233" t="str">
        <f>IFERROR(IF(#REF!="",R449*'Unit Rates'!$D$17/100,#REF!),"")</f>
        <v/>
      </c>
    </row>
    <row r="450" spans="1:52" ht="15.6" x14ac:dyDescent="0.3">
      <c r="A450" s="327"/>
      <c r="B450" s="329"/>
      <c r="C450" s="328"/>
      <c r="D450" s="330"/>
      <c r="E450" s="110">
        <f t="shared" si="77"/>
        <v>1</v>
      </c>
      <c r="F450" s="121"/>
      <c r="G450" s="121"/>
      <c r="H450" s="122">
        <f t="shared" si="78"/>
        <v>0</v>
      </c>
      <c r="I450" s="123"/>
      <c r="J450" s="111"/>
      <c r="K450" s="112"/>
      <c r="L450" s="113" t="e">
        <f>VLOOKUP('Damage Pickup'!$J450&amp;'Damage Pickup'!$K450,Code!$I$2:$M$51,4,0)</f>
        <v>#N/A</v>
      </c>
      <c r="M450" s="331"/>
      <c r="N450" s="332"/>
      <c r="O450" s="286"/>
      <c r="P450" s="109"/>
      <c r="Q450" s="114" t="e">
        <f>VLOOKUP(J450&amp;K450,Code!$I$2:$M$51,5,0)</f>
        <v>#N/A</v>
      </c>
      <c r="R450" s="262" t="e">
        <f t="shared" si="79"/>
        <v>#N/A</v>
      </c>
      <c r="S450" s="333">
        <f t="shared" si="84"/>
        <v>0</v>
      </c>
      <c r="T450" s="264" t="str">
        <f>IFERROR(R450*'Unit Rates'!$D$17/100,"")</f>
        <v/>
      </c>
      <c r="U450" s="260">
        <f t="shared" si="85"/>
        <v>0</v>
      </c>
      <c r="V450" s="284"/>
      <c r="W450" s="280" t="s">
        <v>385</v>
      </c>
      <c r="X450" s="281" t="s">
        <v>371</v>
      </c>
      <c r="Y450" s="281"/>
      <c r="Z450" s="280"/>
      <c r="AA450" s="281"/>
      <c r="AB450" s="281"/>
      <c r="AC450" s="282"/>
      <c r="AD450" s="281"/>
      <c r="AE450" s="281"/>
      <c r="AF450" s="281"/>
      <c r="AG450" s="280"/>
      <c r="AH450" s="282"/>
      <c r="AI450" s="280"/>
      <c r="AJ450" s="282"/>
      <c r="AK450" s="124"/>
      <c r="AL450" s="125"/>
      <c r="AM450" s="126"/>
      <c r="AN450" s="127"/>
      <c r="AO450" s="127"/>
      <c r="AP450" s="127"/>
      <c r="AQ450" s="115" t="str">
        <f t="shared" si="80"/>
        <v/>
      </c>
      <c r="AR450" s="115">
        <f t="shared" si="81"/>
        <v>0</v>
      </c>
      <c r="AS450" s="115" t="str">
        <f t="shared" si="86"/>
        <v/>
      </c>
      <c r="AT450" s="116" t="str">
        <f ca="1">IF(AS450="","",MIN(OFFSET(C450,0,0):OFFSET(C450,AS450-1,0)))</f>
        <v/>
      </c>
      <c r="AU450" s="116" t="str">
        <f ca="1">IF(AS450="","",MIN(OFFSET(D450,0,0):OFFSET(D450,AS450-1,0)))</f>
        <v/>
      </c>
      <c r="AV450" s="116" t="str">
        <f ca="1">IF(AS450="","",MAX(OFFSET(C450,0,0):OFFSET(C450,AS450-1,0)))</f>
        <v/>
      </c>
      <c r="AW450" s="116" t="str">
        <f ca="1">IF(AS450="","",MAX(OFFSET(D450,0,0):OFFSET(D450,AS450-1,0)))</f>
        <v/>
      </c>
      <c r="AX450" s="116">
        <f t="shared" ca="1" si="82"/>
        <v>0</v>
      </c>
      <c r="AY450" s="117">
        <f t="shared" ca="1" si="83"/>
        <v>0</v>
      </c>
      <c r="AZ450" s="233" t="str">
        <f>IFERROR(IF(#REF!="",R450*'Unit Rates'!$D$17/100,#REF!),"")</f>
        <v/>
      </c>
    </row>
    <row r="451" spans="1:52" ht="15.6" x14ac:dyDescent="0.3">
      <c r="A451" s="327"/>
      <c r="B451" s="329"/>
      <c r="C451" s="328"/>
      <c r="D451" s="330"/>
      <c r="E451" s="110">
        <f t="shared" si="77"/>
        <v>1</v>
      </c>
      <c r="F451" s="121"/>
      <c r="G451" s="121"/>
      <c r="H451" s="122">
        <f t="shared" si="78"/>
        <v>0</v>
      </c>
      <c r="I451" s="123"/>
      <c r="J451" s="111"/>
      <c r="K451" s="112"/>
      <c r="L451" s="113" t="e">
        <f>VLOOKUP('Damage Pickup'!$J451&amp;'Damage Pickup'!$K451,Code!$I$2:$M$51,4,0)</f>
        <v>#N/A</v>
      </c>
      <c r="M451" s="331"/>
      <c r="N451" s="332"/>
      <c r="O451" s="286"/>
      <c r="P451" s="109"/>
      <c r="Q451" s="114" t="e">
        <f>VLOOKUP(J451&amp;K451,Code!$I$2:$M$51,5,0)</f>
        <v>#N/A</v>
      </c>
      <c r="R451" s="262" t="e">
        <f t="shared" si="79"/>
        <v>#N/A</v>
      </c>
      <c r="S451" s="333">
        <f t="shared" si="84"/>
        <v>0</v>
      </c>
      <c r="T451" s="264" t="str">
        <f>IFERROR(R451*'Unit Rates'!$D$17/100,"")</f>
        <v/>
      </c>
      <c r="U451" s="260">
        <f t="shared" si="85"/>
        <v>0</v>
      </c>
      <c r="V451" s="284"/>
      <c r="W451" s="280" t="s">
        <v>385</v>
      </c>
      <c r="X451" s="281" t="s">
        <v>371</v>
      </c>
      <c r="Y451" s="281"/>
      <c r="Z451" s="280"/>
      <c r="AA451" s="281"/>
      <c r="AB451" s="281"/>
      <c r="AC451" s="282"/>
      <c r="AD451" s="281"/>
      <c r="AE451" s="281"/>
      <c r="AF451" s="281"/>
      <c r="AG451" s="280"/>
      <c r="AH451" s="282"/>
      <c r="AI451" s="280"/>
      <c r="AJ451" s="282"/>
      <c r="AK451" s="124"/>
      <c r="AL451" s="125"/>
      <c r="AM451" s="126"/>
      <c r="AN451" s="127"/>
      <c r="AO451" s="127"/>
      <c r="AP451" s="127"/>
      <c r="AQ451" s="115" t="str">
        <f t="shared" si="80"/>
        <v/>
      </c>
      <c r="AR451" s="115">
        <f t="shared" si="81"/>
        <v>0</v>
      </c>
      <c r="AS451" s="115" t="str">
        <f t="shared" si="86"/>
        <v/>
      </c>
      <c r="AT451" s="116" t="str">
        <f ca="1">IF(AS451="","",MIN(OFFSET(C451,0,0):OFFSET(C451,AS451-1,0)))</f>
        <v/>
      </c>
      <c r="AU451" s="116" t="str">
        <f ca="1">IF(AS451="","",MIN(OFFSET(D451,0,0):OFFSET(D451,AS451-1,0)))</f>
        <v/>
      </c>
      <c r="AV451" s="116" t="str">
        <f ca="1">IF(AS451="","",MAX(OFFSET(C451,0,0):OFFSET(C451,AS451-1,0)))</f>
        <v/>
      </c>
      <c r="AW451" s="116" t="str">
        <f ca="1">IF(AS451="","",MAX(OFFSET(D451,0,0):OFFSET(D451,AS451-1,0)))</f>
        <v/>
      </c>
      <c r="AX451" s="116">
        <f t="shared" ca="1" si="82"/>
        <v>0</v>
      </c>
      <c r="AY451" s="117">
        <f t="shared" ca="1" si="83"/>
        <v>0</v>
      </c>
      <c r="AZ451" s="233" t="str">
        <f>IFERROR(IF(#REF!="",R451*'Unit Rates'!$D$17/100,#REF!),"")</f>
        <v/>
      </c>
    </row>
    <row r="452" spans="1:52" ht="15.6" x14ac:dyDescent="0.3">
      <c r="A452" s="327"/>
      <c r="B452" s="329"/>
      <c r="C452" s="328"/>
      <c r="D452" s="330"/>
      <c r="E452" s="110">
        <f t="shared" si="77"/>
        <v>1</v>
      </c>
      <c r="F452" s="121"/>
      <c r="G452" s="121"/>
      <c r="H452" s="122">
        <f t="shared" si="78"/>
        <v>0</v>
      </c>
      <c r="I452" s="123"/>
      <c r="J452" s="111"/>
      <c r="K452" s="112"/>
      <c r="L452" s="113" t="e">
        <f>VLOOKUP('Damage Pickup'!$J452&amp;'Damage Pickup'!$K452,Code!$I$2:$M$51,4,0)</f>
        <v>#N/A</v>
      </c>
      <c r="M452" s="331"/>
      <c r="N452" s="332"/>
      <c r="O452" s="286"/>
      <c r="P452" s="109"/>
      <c r="Q452" s="114" t="e">
        <f>VLOOKUP(J452&amp;K452,Code!$I$2:$M$51,5,0)</f>
        <v>#N/A</v>
      </c>
      <c r="R452" s="262" t="e">
        <f t="shared" si="79"/>
        <v>#N/A</v>
      </c>
      <c r="S452" s="333">
        <f t="shared" si="84"/>
        <v>0</v>
      </c>
      <c r="T452" s="264" t="str">
        <f>IFERROR(R452*'Unit Rates'!$D$17/100,"")</f>
        <v/>
      </c>
      <c r="U452" s="260">
        <f t="shared" si="85"/>
        <v>0</v>
      </c>
      <c r="V452" s="284"/>
      <c r="W452" s="280" t="s">
        <v>385</v>
      </c>
      <c r="X452" s="281" t="s">
        <v>371</v>
      </c>
      <c r="Y452" s="281"/>
      <c r="Z452" s="280"/>
      <c r="AA452" s="281"/>
      <c r="AB452" s="281"/>
      <c r="AC452" s="282"/>
      <c r="AD452" s="281"/>
      <c r="AE452" s="281"/>
      <c r="AF452" s="281"/>
      <c r="AG452" s="280"/>
      <c r="AH452" s="282"/>
      <c r="AI452" s="280"/>
      <c r="AJ452" s="282"/>
      <c r="AK452" s="124"/>
      <c r="AL452" s="125"/>
      <c r="AM452" s="126"/>
      <c r="AN452" s="127"/>
      <c r="AO452" s="127"/>
      <c r="AP452" s="127"/>
      <c r="AQ452" s="115" t="str">
        <f t="shared" si="80"/>
        <v/>
      </c>
      <c r="AR452" s="115">
        <f t="shared" si="81"/>
        <v>0</v>
      </c>
      <c r="AS452" s="115" t="str">
        <f t="shared" si="86"/>
        <v/>
      </c>
      <c r="AT452" s="116" t="str">
        <f ca="1">IF(AS452="","",MIN(OFFSET(C452,0,0):OFFSET(C452,AS452-1,0)))</f>
        <v/>
      </c>
      <c r="AU452" s="116" t="str">
        <f ca="1">IF(AS452="","",MIN(OFFSET(D452,0,0):OFFSET(D452,AS452-1,0)))</f>
        <v/>
      </c>
      <c r="AV452" s="116" t="str">
        <f ca="1">IF(AS452="","",MAX(OFFSET(C452,0,0):OFFSET(C452,AS452-1,0)))</f>
        <v/>
      </c>
      <c r="AW452" s="116" t="str">
        <f ca="1">IF(AS452="","",MAX(OFFSET(D452,0,0):OFFSET(D452,AS452-1,0)))</f>
        <v/>
      </c>
      <c r="AX452" s="116">
        <f t="shared" ca="1" si="82"/>
        <v>0</v>
      </c>
      <c r="AY452" s="117">
        <f t="shared" ca="1" si="83"/>
        <v>0</v>
      </c>
      <c r="AZ452" s="233" t="str">
        <f>IFERROR(IF(#REF!="",R452*'Unit Rates'!$D$17/100,#REF!),"")</f>
        <v/>
      </c>
    </row>
    <row r="453" spans="1:52" ht="15.6" x14ac:dyDescent="0.3">
      <c r="A453" s="327"/>
      <c r="B453" s="329"/>
      <c r="C453" s="328"/>
      <c r="D453" s="330"/>
      <c r="E453" s="110">
        <f t="shared" si="77"/>
        <v>1</v>
      </c>
      <c r="F453" s="121"/>
      <c r="G453" s="121"/>
      <c r="H453" s="122">
        <f t="shared" si="78"/>
        <v>0</v>
      </c>
      <c r="I453" s="123"/>
      <c r="J453" s="111"/>
      <c r="K453" s="112"/>
      <c r="L453" s="113" t="e">
        <f>VLOOKUP('Damage Pickup'!$J453&amp;'Damage Pickup'!$K453,Code!$I$2:$M$51,4,0)</f>
        <v>#N/A</v>
      </c>
      <c r="M453" s="331"/>
      <c r="N453" s="332"/>
      <c r="O453" s="286"/>
      <c r="P453" s="109"/>
      <c r="Q453" s="114" t="e">
        <f>VLOOKUP(J453&amp;K453,Code!$I$2:$M$51,5,0)</f>
        <v>#N/A</v>
      </c>
      <c r="R453" s="262" t="e">
        <f t="shared" si="79"/>
        <v>#N/A</v>
      </c>
      <c r="S453" s="333">
        <f t="shared" si="84"/>
        <v>0</v>
      </c>
      <c r="T453" s="264" t="str">
        <f>IFERROR(R453*'Unit Rates'!$D$17/100,"")</f>
        <v/>
      </c>
      <c r="U453" s="260">
        <f t="shared" si="85"/>
        <v>0</v>
      </c>
      <c r="V453" s="284"/>
      <c r="W453" s="280" t="s">
        <v>385</v>
      </c>
      <c r="X453" s="281" t="s">
        <v>371</v>
      </c>
      <c r="Y453" s="281"/>
      <c r="Z453" s="280"/>
      <c r="AA453" s="281"/>
      <c r="AB453" s="281"/>
      <c r="AC453" s="282"/>
      <c r="AD453" s="281"/>
      <c r="AE453" s="281"/>
      <c r="AF453" s="281"/>
      <c r="AG453" s="280"/>
      <c r="AH453" s="282"/>
      <c r="AI453" s="280"/>
      <c r="AJ453" s="282"/>
      <c r="AK453" s="124"/>
      <c r="AL453" s="125"/>
      <c r="AM453" s="126"/>
      <c r="AN453" s="127"/>
      <c r="AO453" s="127"/>
      <c r="AP453" s="127"/>
      <c r="AQ453" s="115" t="str">
        <f t="shared" si="80"/>
        <v/>
      </c>
      <c r="AR453" s="115">
        <f t="shared" si="81"/>
        <v>0</v>
      </c>
      <c r="AS453" s="115" t="str">
        <f t="shared" si="86"/>
        <v/>
      </c>
      <c r="AT453" s="116" t="str">
        <f ca="1">IF(AS453="","",MIN(OFFSET(C453,0,0):OFFSET(C453,AS453-1,0)))</f>
        <v/>
      </c>
      <c r="AU453" s="116" t="str">
        <f ca="1">IF(AS453="","",MIN(OFFSET(D453,0,0):OFFSET(D453,AS453-1,0)))</f>
        <v/>
      </c>
      <c r="AV453" s="116" t="str">
        <f ca="1">IF(AS453="","",MAX(OFFSET(C453,0,0):OFFSET(C453,AS453-1,0)))</f>
        <v/>
      </c>
      <c r="AW453" s="116" t="str">
        <f ca="1">IF(AS453="","",MAX(OFFSET(D453,0,0):OFFSET(D453,AS453-1,0)))</f>
        <v/>
      </c>
      <c r="AX453" s="116">
        <f t="shared" ca="1" si="82"/>
        <v>0</v>
      </c>
      <c r="AY453" s="117">
        <f t="shared" ca="1" si="83"/>
        <v>0</v>
      </c>
      <c r="AZ453" s="233" t="str">
        <f>IFERROR(IF(#REF!="",R453*'Unit Rates'!$D$17/100,#REF!),"")</f>
        <v/>
      </c>
    </row>
    <row r="454" spans="1:52" ht="15.6" x14ac:dyDescent="0.3">
      <c r="A454" s="327"/>
      <c r="B454" s="329"/>
      <c r="C454" s="328"/>
      <c r="D454" s="330"/>
      <c r="E454" s="110">
        <f t="shared" si="77"/>
        <v>1</v>
      </c>
      <c r="F454" s="121"/>
      <c r="G454" s="121"/>
      <c r="H454" s="122">
        <f t="shared" si="78"/>
        <v>0</v>
      </c>
      <c r="I454" s="123"/>
      <c r="J454" s="111"/>
      <c r="K454" s="112"/>
      <c r="L454" s="113" t="e">
        <f>VLOOKUP('Damage Pickup'!$J454&amp;'Damage Pickup'!$K454,Code!$I$2:$M$51,4,0)</f>
        <v>#N/A</v>
      </c>
      <c r="M454" s="331"/>
      <c r="N454" s="332"/>
      <c r="O454" s="286"/>
      <c r="P454" s="109"/>
      <c r="Q454" s="114" t="e">
        <f>VLOOKUP(J454&amp;K454,Code!$I$2:$M$51,5,0)</f>
        <v>#N/A</v>
      </c>
      <c r="R454" s="262" t="e">
        <f t="shared" si="79"/>
        <v>#N/A</v>
      </c>
      <c r="S454" s="333">
        <f t="shared" si="84"/>
        <v>0</v>
      </c>
      <c r="T454" s="264" t="str">
        <f>IFERROR(R454*'Unit Rates'!$D$17/100,"")</f>
        <v/>
      </c>
      <c r="U454" s="260">
        <f t="shared" si="85"/>
        <v>0</v>
      </c>
      <c r="V454" s="284"/>
      <c r="W454" s="280" t="s">
        <v>385</v>
      </c>
      <c r="X454" s="281" t="s">
        <v>371</v>
      </c>
      <c r="Y454" s="281"/>
      <c r="Z454" s="280"/>
      <c r="AA454" s="281"/>
      <c r="AB454" s="281"/>
      <c r="AC454" s="282"/>
      <c r="AD454" s="281"/>
      <c r="AE454" s="281"/>
      <c r="AF454" s="281"/>
      <c r="AG454" s="280"/>
      <c r="AH454" s="282"/>
      <c r="AI454" s="280"/>
      <c r="AJ454" s="282"/>
      <c r="AK454" s="124"/>
      <c r="AL454" s="125"/>
      <c r="AM454" s="126"/>
      <c r="AN454" s="127"/>
      <c r="AO454" s="127"/>
      <c r="AP454" s="127"/>
      <c r="AQ454" s="115" t="str">
        <f t="shared" si="80"/>
        <v/>
      </c>
      <c r="AR454" s="115">
        <f t="shared" si="81"/>
        <v>0</v>
      </c>
      <c r="AS454" s="115" t="str">
        <f t="shared" si="86"/>
        <v/>
      </c>
      <c r="AT454" s="116" t="str">
        <f ca="1">IF(AS454="","",MIN(OFFSET(C454,0,0):OFFSET(C454,AS454-1,0)))</f>
        <v/>
      </c>
      <c r="AU454" s="116" t="str">
        <f ca="1">IF(AS454="","",MIN(OFFSET(D454,0,0):OFFSET(D454,AS454-1,0)))</f>
        <v/>
      </c>
      <c r="AV454" s="116" t="str">
        <f ca="1">IF(AS454="","",MAX(OFFSET(C454,0,0):OFFSET(C454,AS454-1,0)))</f>
        <v/>
      </c>
      <c r="AW454" s="116" t="str">
        <f ca="1">IF(AS454="","",MAX(OFFSET(D454,0,0):OFFSET(D454,AS454-1,0)))</f>
        <v/>
      </c>
      <c r="AX454" s="116">
        <f t="shared" ca="1" si="82"/>
        <v>0</v>
      </c>
      <c r="AY454" s="117">
        <f t="shared" ca="1" si="83"/>
        <v>0</v>
      </c>
      <c r="AZ454" s="233" t="str">
        <f>IFERROR(IF(#REF!="",R454*'Unit Rates'!$D$17/100,#REF!),"")</f>
        <v/>
      </c>
    </row>
    <row r="455" spans="1:52" ht="15.6" x14ac:dyDescent="0.3">
      <c r="A455" s="327"/>
      <c r="B455" s="329"/>
      <c r="C455" s="328"/>
      <c r="D455" s="330"/>
      <c r="E455" s="110">
        <f t="shared" si="77"/>
        <v>1</v>
      </c>
      <c r="F455" s="121"/>
      <c r="G455" s="121"/>
      <c r="H455" s="122">
        <f t="shared" si="78"/>
        <v>0</v>
      </c>
      <c r="I455" s="123"/>
      <c r="J455" s="111"/>
      <c r="K455" s="112"/>
      <c r="L455" s="113" t="e">
        <f>VLOOKUP('Damage Pickup'!$J455&amp;'Damage Pickup'!$K455,Code!$I$2:$M$51,4,0)</f>
        <v>#N/A</v>
      </c>
      <c r="M455" s="331"/>
      <c r="N455" s="332"/>
      <c r="O455" s="286"/>
      <c r="P455" s="109"/>
      <c r="Q455" s="114" t="e">
        <f>VLOOKUP(J455&amp;K455,Code!$I$2:$M$51,5,0)</f>
        <v>#N/A</v>
      </c>
      <c r="R455" s="262" t="e">
        <f t="shared" si="79"/>
        <v>#N/A</v>
      </c>
      <c r="S455" s="333">
        <f t="shared" si="84"/>
        <v>0</v>
      </c>
      <c r="T455" s="264" t="str">
        <f>IFERROR(R455*'Unit Rates'!$D$17/100,"")</f>
        <v/>
      </c>
      <c r="U455" s="260">
        <f t="shared" si="85"/>
        <v>0</v>
      </c>
      <c r="V455" s="284"/>
      <c r="W455" s="280" t="s">
        <v>385</v>
      </c>
      <c r="X455" s="281" t="s">
        <v>371</v>
      </c>
      <c r="Y455" s="281"/>
      <c r="Z455" s="280"/>
      <c r="AA455" s="281"/>
      <c r="AB455" s="281"/>
      <c r="AC455" s="282"/>
      <c r="AD455" s="281"/>
      <c r="AE455" s="281"/>
      <c r="AF455" s="281"/>
      <c r="AG455" s="280"/>
      <c r="AH455" s="282"/>
      <c r="AI455" s="280"/>
      <c r="AJ455" s="282"/>
      <c r="AK455" s="124"/>
      <c r="AL455" s="125"/>
      <c r="AM455" s="126"/>
      <c r="AN455" s="127"/>
      <c r="AO455" s="127"/>
      <c r="AP455" s="127"/>
      <c r="AQ455" s="115" t="str">
        <f t="shared" si="80"/>
        <v/>
      </c>
      <c r="AR455" s="115">
        <f t="shared" si="81"/>
        <v>0</v>
      </c>
      <c r="AS455" s="115" t="str">
        <f t="shared" si="86"/>
        <v/>
      </c>
      <c r="AT455" s="116" t="str">
        <f ca="1">IF(AS455="","",MIN(OFFSET(C455,0,0):OFFSET(C455,AS455-1,0)))</f>
        <v/>
      </c>
      <c r="AU455" s="116" t="str">
        <f ca="1">IF(AS455="","",MIN(OFFSET(D455,0,0):OFFSET(D455,AS455-1,0)))</f>
        <v/>
      </c>
      <c r="AV455" s="116" t="str">
        <f ca="1">IF(AS455="","",MAX(OFFSET(C455,0,0):OFFSET(C455,AS455-1,0)))</f>
        <v/>
      </c>
      <c r="AW455" s="116" t="str">
        <f ca="1">IF(AS455="","",MAX(OFFSET(D455,0,0):OFFSET(D455,AS455-1,0)))</f>
        <v/>
      </c>
      <c r="AX455" s="116">
        <f t="shared" ca="1" si="82"/>
        <v>0</v>
      </c>
      <c r="AY455" s="117">
        <f t="shared" ca="1" si="83"/>
        <v>0</v>
      </c>
      <c r="AZ455" s="233" t="str">
        <f>IFERROR(IF(#REF!="",R455*'Unit Rates'!$D$17/100,#REF!),"")</f>
        <v/>
      </c>
    </row>
    <row r="456" spans="1:52" ht="15.6" x14ac:dyDescent="0.3">
      <c r="A456" s="327"/>
      <c r="B456" s="329"/>
      <c r="C456" s="328"/>
      <c r="D456" s="330"/>
      <c r="E456" s="110">
        <f t="shared" si="77"/>
        <v>1</v>
      </c>
      <c r="F456" s="121"/>
      <c r="G456" s="121"/>
      <c r="H456" s="122">
        <f t="shared" si="78"/>
        <v>0</v>
      </c>
      <c r="I456" s="123"/>
      <c r="J456" s="111"/>
      <c r="K456" s="112"/>
      <c r="L456" s="113" t="e">
        <f>VLOOKUP('Damage Pickup'!$J456&amp;'Damage Pickup'!$K456,Code!$I$2:$M$51,4,0)</f>
        <v>#N/A</v>
      </c>
      <c r="M456" s="331"/>
      <c r="N456" s="332"/>
      <c r="O456" s="286"/>
      <c r="P456" s="109"/>
      <c r="Q456" s="114" t="e">
        <f>VLOOKUP(J456&amp;K456,Code!$I$2:$M$51,5,0)</f>
        <v>#N/A</v>
      </c>
      <c r="R456" s="262" t="e">
        <f t="shared" si="79"/>
        <v>#N/A</v>
      </c>
      <c r="S456" s="333">
        <f t="shared" si="84"/>
        <v>0</v>
      </c>
      <c r="T456" s="264" t="str">
        <f>IFERROR(R456*'Unit Rates'!$D$17/100,"")</f>
        <v/>
      </c>
      <c r="U456" s="260">
        <f t="shared" si="85"/>
        <v>0</v>
      </c>
      <c r="V456" s="284"/>
      <c r="W456" s="280" t="s">
        <v>385</v>
      </c>
      <c r="X456" s="281" t="s">
        <v>371</v>
      </c>
      <c r="Y456" s="281"/>
      <c r="Z456" s="280"/>
      <c r="AA456" s="281"/>
      <c r="AB456" s="281"/>
      <c r="AC456" s="282"/>
      <c r="AD456" s="281"/>
      <c r="AE456" s="281"/>
      <c r="AF456" s="281"/>
      <c r="AG456" s="280"/>
      <c r="AH456" s="282"/>
      <c r="AI456" s="280"/>
      <c r="AJ456" s="282"/>
      <c r="AK456" s="124"/>
      <c r="AL456" s="125"/>
      <c r="AM456" s="126"/>
      <c r="AN456" s="127"/>
      <c r="AO456" s="127"/>
      <c r="AP456" s="127"/>
      <c r="AQ456" s="115" t="str">
        <f t="shared" si="80"/>
        <v/>
      </c>
      <c r="AR456" s="115">
        <f t="shared" si="81"/>
        <v>0</v>
      </c>
      <c r="AS456" s="115" t="str">
        <f t="shared" si="86"/>
        <v/>
      </c>
      <c r="AT456" s="116" t="str">
        <f ca="1">IF(AS456="","",MIN(OFFSET(C456,0,0):OFFSET(C456,AS456-1,0)))</f>
        <v/>
      </c>
      <c r="AU456" s="116" t="str">
        <f ca="1">IF(AS456="","",MIN(OFFSET(D456,0,0):OFFSET(D456,AS456-1,0)))</f>
        <v/>
      </c>
      <c r="AV456" s="116" t="str">
        <f ca="1">IF(AS456="","",MAX(OFFSET(C456,0,0):OFFSET(C456,AS456-1,0)))</f>
        <v/>
      </c>
      <c r="AW456" s="116" t="str">
        <f ca="1">IF(AS456="","",MAX(OFFSET(D456,0,0):OFFSET(D456,AS456-1,0)))</f>
        <v/>
      </c>
      <c r="AX456" s="116">
        <f t="shared" ca="1" si="82"/>
        <v>0</v>
      </c>
      <c r="AY456" s="117">
        <f t="shared" ca="1" si="83"/>
        <v>0</v>
      </c>
      <c r="AZ456" s="233" t="str">
        <f>IFERROR(IF(#REF!="",R456*'Unit Rates'!$D$17/100,#REF!),"")</f>
        <v/>
      </c>
    </row>
    <row r="457" spans="1:52" ht="15.6" x14ac:dyDescent="0.3">
      <c r="A457" s="327"/>
      <c r="B457" s="329"/>
      <c r="C457" s="328"/>
      <c r="D457" s="330"/>
      <c r="E457" s="110">
        <f t="shared" si="77"/>
        <v>1</v>
      </c>
      <c r="F457" s="121"/>
      <c r="G457" s="121"/>
      <c r="H457" s="122">
        <f t="shared" si="78"/>
        <v>0</v>
      </c>
      <c r="I457" s="123"/>
      <c r="J457" s="111"/>
      <c r="K457" s="112"/>
      <c r="L457" s="113" t="e">
        <f>VLOOKUP('Damage Pickup'!$J457&amp;'Damage Pickup'!$K457,Code!$I$2:$M$51,4,0)</f>
        <v>#N/A</v>
      </c>
      <c r="M457" s="331"/>
      <c r="N457" s="332"/>
      <c r="O457" s="286"/>
      <c r="P457" s="109"/>
      <c r="Q457" s="114" t="e">
        <f>VLOOKUP(J457&amp;K457,Code!$I$2:$M$51,5,0)</f>
        <v>#N/A</v>
      </c>
      <c r="R457" s="262" t="e">
        <f t="shared" si="79"/>
        <v>#N/A</v>
      </c>
      <c r="S457" s="333">
        <f t="shared" si="84"/>
        <v>0</v>
      </c>
      <c r="T457" s="264" t="str">
        <f>IFERROR(R457*'Unit Rates'!$D$17/100,"")</f>
        <v/>
      </c>
      <c r="U457" s="260">
        <f t="shared" si="85"/>
        <v>0</v>
      </c>
      <c r="V457" s="284"/>
      <c r="W457" s="280" t="s">
        <v>385</v>
      </c>
      <c r="X457" s="281" t="s">
        <v>371</v>
      </c>
      <c r="Y457" s="281"/>
      <c r="Z457" s="280"/>
      <c r="AA457" s="281"/>
      <c r="AB457" s="281"/>
      <c r="AC457" s="282"/>
      <c r="AD457" s="281"/>
      <c r="AE457" s="281"/>
      <c r="AF457" s="281"/>
      <c r="AG457" s="280"/>
      <c r="AH457" s="282"/>
      <c r="AI457" s="280"/>
      <c r="AJ457" s="282"/>
      <c r="AK457" s="124"/>
      <c r="AL457" s="125"/>
      <c r="AM457" s="126"/>
      <c r="AN457" s="127"/>
      <c r="AO457" s="127"/>
      <c r="AP457" s="127"/>
      <c r="AQ457" s="115" t="str">
        <f t="shared" si="80"/>
        <v/>
      </c>
      <c r="AR457" s="115">
        <f t="shared" si="81"/>
        <v>0</v>
      </c>
      <c r="AS457" s="115" t="str">
        <f t="shared" si="86"/>
        <v/>
      </c>
      <c r="AT457" s="116" t="str">
        <f ca="1">IF(AS457="","",MIN(OFFSET(C457,0,0):OFFSET(C457,AS457-1,0)))</f>
        <v/>
      </c>
      <c r="AU457" s="116" t="str">
        <f ca="1">IF(AS457="","",MIN(OFFSET(D457,0,0):OFFSET(D457,AS457-1,0)))</f>
        <v/>
      </c>
      <c r="AV457" s="116" t="str">
        <f ca="1">IF(AS457="","",MAX(OFFSET(C457,0,0):OFFSET(C457,AS457-1,0)))</f>
        <v/>
      </c>
      <c r="AW457" s="116" t="str">
        <f ca="1">IF(AS457="","",MAX(OFFSET(D457,0,0):OFFSET(D457,AS457-1,0)))</f>
        <v/>
      </c>
      <c r="AX457" s="116">
        <f t="shared" ca="1" si="82"/>
        <v>0</v>
      </c>
      <c r="AY457" s="117">
        <f t="shared" ca="1" si="83"/>
        <v>0</v>
      </c>
      <c r="AZ457" s="233" t="str">
        <f>IFERROR(IF(#REF!="",R457*'Unit Rates'!$D$17/100,#REF!),"")</f>
        <v/>
      </c>
    </row>
    <row r="458" spans="1:52" ht="15.6" x14ac:dyDescent="0.3">
      <c r="A458" s="327"/>
      <c r="B458" s="329"/>
      <c r="C458" s="328"/>
      <c r="D458" s="330"/>
      <c r="E458" s="110">
        <f t="shared" si="77"/>
        <v>1</v>
      </c>
      <c r="F458" s="121"/>
      <c r="G458" s="121"/>
      <c r="H458" s="122">
        <f t="shared" si="78"/>
        <v>0</v>
      </c>
      <c r="I458" s="123"/>
      <c r="J458" s="111"/>
      <c r="K458" s="112"/>
      <c r="L458" s="113" t="e">
        <f>VLOOKUP('Damage Pickup'!$J458&amp;'Damage Pickup'!$K458,Code!$I$2:$M$51,4,0)</f>
        <v>#N/A</v>
      </c>
      <c r="M458" s="331"/>
      <c r="N458" s="332"/>
      <c r="O458" s="286"/>
      <c r="P458" s="109"/>
      <c r="Q458" s="114" t="e">
        <f>VLOOKUP(J458&amp;K458,Code!$I$2:$M$51,5,0)</f>
        <v>#N/A</v>
      </c>
      <c r="R458" s="262" t="e">
        <f t="shared" si="79"/>
        <v>#N/A</v>
      </c>
      <c r="S458" s="333">
        <f t="shared" si="84"/>
        <v>0</v>
      </c>
      <c r="T458" s="264" t="str">
        <f>IFERROR(R458*'Unit Rates'!$D$17/100,"")</f>
        <v/>
      </c>
      <c r="U458" s="260">
        <f t="shared" si="85"/>
        <v>0</v>
      </c>
      <c r="V458" s="284"/>
      <c r="W458" s="280" t="s">
        <v>385</v>
      </c>
      <c r="X458" s="281" t="s">
        <v>371</v>
      </c>
      <c r="Y458" s="281"/>
      <c r="Z458" s="280"/>
      <c r="AA458" s="281"/>
      <c r="AB458" s="281"/>
      <c r="AC458" s="282"/>
      <c r="AD458" s="281"/>
      <c r="AE458" s="281"/>
      <c r="AF458" s="281"/>
      <c r="AG458" s="280"/>
      <c r="AH458" s="282"/>
      <c r="AI458" s="280"/>
      <c r="AJ458" s="282"/>
      <c r="AK458" s="124"/>
      <c r="AL458" s="125"/>
      <c r="AM458" s="126"/>
      <c r="AN458" s="127"/>
      <c r="AO458" s="127"/>
      <c r="AP458" s="127"/>
      <c r="AQ458" s="115" t="str">
        <f t="shared" si="80"/>
        <v/>
      </c>
      <c r="AR458" s="115">
        <f t="shared" si="81"/>
        <v>0</v>
      </c>
      <c r="AS458" s="115" t="str">
        <f t="shared" si="86"/>
        <v/>
      </c>
      <c r="AT458" s="116" t="str">
        <f ca="1">IF(AS458="","",MIN(OFFSET(C458,0,0):OFFSET(C458,AS458-1,0)))</f>
        <v/>
      </c>
      <c r="AU458" s="116" t="str">
        <f ca="1">IF(AS458="","",MIN(OFFSET(D458,0,0):OFFSET(D458,AS458-1,0)))</f>
        <v/>
      </c>
      <c r="AV458" s="116" t="str">
        <f ca="1">IF(AS458="","",MAX(OFFSET(C458,0,0):OFFSET(C458,AS458-1,0)))</f>
        <v/>
      </c>
      <c r="AW458" s="116" t="str">
        <f ca="1">IF(AS458="","",MAX(OFFSET(D458,0,0):OFFSET(D458,AS458-1,0)))</f>
        <v/>
      </c>
      <c r="AX458" s="116">
        <f t="shared" ca="1" si="82"/>
        <v>0</v>
      </c>
      <c r="AY458" s="117">
        <f t="shared" ca="1" si="83"/>
        <v>0</v>
      </c>
      <c r="AZ458" s="233" t="str">
        <f>IFERROR(IF(#REF!="",R458*'Unit Rates'!$D$17/100,#REF!),"")</f>
        <v/>
      </c>
    </row>
    <row r="459" spans="1:52" ht="15.6" x14ac:dyDescent="0.3">
      <c r="A459" s="327"/>
      <c r="B459" s="329"/>
      <c r="C459" s="328"/>
      <c r="D459" s="330"/>
      <c r="E459" s="110">
        <f t="shared" si="77"/>
        <v>1</v>
      </c>
      <c r="F459" s="121"/>
      <c r="G459" s="121"/>
      <c r="H459" s="122">
        <f t="shared" si="78"/>
        <v>0</v>
      </c>
      <c r="I459" s="123"/>
      <c r="J459" s="111"/>
      <c r="K459" s="112"/>
      <c r="L459" s="113" t="e">
        <f>VLOOKUP('Damage Pickup'!$J459&amp;'Damage Pickup'!$K459,Code!$I$2:$M$51,4,0)</f>
        <v>#N/A</v>
      </c>
      <c r="M459" s="331"/>
      <c r="N459" s="332"/>
      <c r="O459" s="286"/>
      <c r="P459" s="109"/>
      <c r="Q459" s="114" t="e">
        <f>VLOOKUP(J459&amp;K459,Code!$I$2:$M$51,5,0)</f>
        <v>#N/A</v>
      </c>
      <c r="R459" s="262" t="e">
        <f t="shared" si="79"/>
        <v>#N/A</v>
      </c>
      <c r="S459" s="333">
        <f t="shared" si="84"/>
        <v>0</v>
      </c>
      <c r="T459" s="264" t="str">
        <f>IFERROR(R459*'Unit Rates'!$D$17/100,"")</f>
        <v/>
      </c>
      <c r="U459" s="260">
        <f t="shared" si="85"/>
        <v>0</v>
      </c>
      <c r="V459" s="284"/>
      <c r="W459" s="280" t="s">
        <v>385</v>
      </c>
      <c r="X459" s="281" t="s">
        <v>371</v>
      </c>
      <c r="Y459" s="281"/>
      <c r="Z459" s="280"/>
      <c r="AA459" s="281"/>
      <c r="AB459" s="281"/>
      <c r="AC459" s="282"/>
      <c r="AD459" s="281"/>
      <c r="AE459" s="281"/>
      <c r="AF459" s="281"/>
      <c r="AG459" s="280"/>
      <c r="AH459" s="282"/>
      <c r="AI459" s="280"/>
      <c r="AJ459" s="282"/>
      <c r="AK459" s="124"/>
      <c r="AL459" s="125"/>
      <c r="AM459" s="126"/>
      <c r="AN459" s="127"/>
      <c r="AO459" s="127"/>
      <c r="AP459" s="127"/>
      <c r="AQ459" s="115" t="str">
        <f t="shared" si="80"/>
        <v/>
      </c>
      <c r="AR459" s="115">
        <f t="shared" si="81"/>
        <v>0</v>
      </c>
      <c r="AS459" s="115" t="str">
        <f t="shared" si="86"/>
        <v/>
      </c>
      <c r="AT459" s="116" t="str">
        <f ca="1">IF(AS459="","",MIN(OFFSET(C459,0,0):OFFSET(C459,AS459-1,0)))</f>
        <v/>
      </c>
      <c r="AU459" s="116" t="str">
        <f ca="1">IF(AS459="","",MIN(OFFSET(D459,0,0):OFFSET(D459,AS459-1,0)))</f>
        <v/>
      </c>
      <c r="AV459" s="116" t="str">
        <f ca="1">IF(AS459="","",MAX(OFFSET(C459,0,0):OFFSET(C459,AS459-1,0)))</f>
        <v/>
      </c>
      <c r="AW459" s="116" t="str">
        <f ca="1">IF(AS459="","",MAX(OFFSET(D459,0,0):OFFSET(D459,AS459-1,0)))</f>
        <v/>
      </c>
      <c r="AX459" s="116">
        <f t="shared" ca="1" si="82"/>
        <v>0</v>
      </c>
      <c r="AY459" s="117">
        <f t="shared" ca="1" si="83"/>
        <v>0</v>
      </c>
      <c r="AZ459" s="233" t="str">
        <f>IFERROR(IF(#REF!="",R459*'Unit Rates'!$D$17/100,#REF!),"")</f>
        <v/>
      </c>
    </row>
    <row r="460" spans="1:52" ht="15.6" x14ac:dyDescent="0.3">
      <c r="A460" s="327"/>
      <c r="B460" s="329"/>
      <c r="C460" s="328"/>
      <c r="D460" s="330"/>
      <c r="E460" s="110">
        <f t="shared" si="77"/>
        <v>1</v>
      </c>
      <c r="F460" s="121"/>
      <c r="G460" s="121"/>
      <c r="H460" s="122">
        <f t="shared" si="78"/>
        <v>0</v>
      </c>
      <c r="I460" s="123"/>
      <c r="J460" s="111"/>
      <c r="K460" s="112"/>
      <c r="L460" s="113" t="e">
        <f>VLOOKUP('Damage Pickup'!$J460&amp;'Damage Pickup'!$K460,Code!$I$2:$M$51,4,0)</f>
        <v>#N/A</v>
      </c>
      <c r="M460" s="331"/>
      <c r="N460" s="332"/>
      <c r="O460" s="286"/>
      <c r="P460" s="109"/>
      <c r="Q460" s="114" t="e">
        <f>VLOOKUP(J460&amp;K460,Code!$I$2:$M$51,5,0)</f>
        <v>#N/A</v>
      </c>
      <c r="R460" s="262" t="e">
        <f t="shared" si="79"/>
        <v>#N/A</v>
      </c>
      <c r="S460" s="333">
        <f t="shared" si="84"/>
        <v>0</v>
      </c>
      <c r="T460" s="264" t="str">
        <f>IFERROR(R460*'Unit Rates'!$D$17/100,"")</f>
        <v/>
      </c>
      <c r="U460" s="260">
        <f t="shared" si="85"/>
        <v>0</v>
      </c>
      <c r="V460" s="284"/>
      <c r="W460" s="280" t="s">
        <v>385</v>
      </c>
      <c r="X460" s="281" t="s">
        <v>371</v>
      </c>
      <c r="Y460" s="281"/>
      <c r="Z460" s="280"/>
      <c r="AA460" s="281"/>
      <c r="AB460" s="281"/>
      <c r="AC460" s="282"/>
      <c r="AD460" s="281"/>
      <c r="AE460" s="281"/>
      <c r="AF460" s="281"/>
      <c r="AG460" s="280"/>
      <c r="AH460" s="282"/>
      <c r="AI460" s="280"/>
      <c r="AJ460" s="282"/>
      <c r="AK460" s="124"/>
      <c r="AL460" s="125"/>
      <c r="AM460" s="126"/>
      <c r="AN460" s="127"/>
      <c r="AO460" s="127"/>
      <c r="AP460" s="127"/>
      <c r="AQ460" s="115" t="str">
        <f t="shared" si="80"/>
        <v/>
      </c>
      <c r="AR460" s="115">
        <f t="shared" si="81"/>
        <v>0</v>
      </c>
      <c r="AS460" s="115" t="str">
        <f t="shared" si="86"/>
        <v/>
      </c>
      <c r="AT460" s="116" t="str">
        <f ca="1">IF(AS460="","",MIN(OFFSET(C460,0,0):OFFSET(C460,AS460-1,0)))</f>
        <v/>
      </c>
      <c r="AU460" s="116" t="str">
        <f ca="1">IF(AS460="","",MIN(OFFSET(D460,0,0):OFFSET(D460,AS460-1,0)))</f>
        <v/>
      </c>
      <c r="AV460" s="116" t="str">
        <f ca="1">IF(AS460="","",MAX(OFFSET(C460,0,0):OFFSET(C460,AS460-1,0)))</f>
        <v/>
      </c>
      <c r="AW460" s="116" t="str">
        <f ca="1">IF(AS460="","",MAX(OFFSET(D460,0,0):OFFSET(D460,AS460-1,0)))</f>
        <v/>
      </c>
      <c r="AX460" s="116">
        <f t="shared" ca="1" si="82"/>
        <v>0</v>
      </c>
      <c r="AY460" s="117">
        <f t="shared" ca="1" si="83"/>
        <v>0</v>
      </c>
      <c r="AZ460" s="233" t="str">
        <f>IFERROR(IF(#REF!="",R460*'Unit Rates'!$D$17/100,#REF!),"")</f>
        <v/>
      </c>
    </row>
    <row r="461" spans="1:52" ht="15.6" x14ac:dyDescent="0.3">
      <c r="A461" s="327"/>
      <c r="B461" s="329"/>
      <c r="C461" s="328"/>
      <c r="D461" s="330"/>
      <c r="E461" s="110">
        <f t="shared" ref="E461:E514" si="87">IF(OR(ABS(D461-C461)*1000=0,D461=0),1,ABS(D461-C461)*1000)</f>
        <v>1</v>
      </c>
      <c r="F461" s="121"/>
      <c r="G461" s="121"/>
      <c r="H461" s="122">
        <f t="shared" ref="H461:H514" si="88">F461*E461</f>
        <v>0</v>
      </c>
      <c r="I461" s="123"/>
      <c r="J461" s="111"/>
      <c r="K461" s="112"/>
      <c r="L461" s="113" t="e">
        <f>VLOOKUP('Damage Pickup'!$J461&amp;'Damage Pickup'!$K461,Code!$I$2:$M$51,4,0)</f>
        <v>#N/A</v>
      </c>
      <c r="M461" s="331"/>
      <c r="N461" s="332"/>
      <c r="O461" s="286"/>
      <c r="P461" s="109"/>
      <c r="Q461" s="114" t="e">
        <f>VLOOKUP(J461&amp;K461,Code!$I$2:$M$51,5,0)</f>
        <v>#N/A</v>
      </c>
      <c r="R461" s="262" t="e">
        <f t="shared" ref="R461:R514" si="89">Q461*E461*IF(P461="",1,P461)</f>
        <v>#N/A</v>
      </c>
      <c r="S461" s="333">
        <f t="shared" si="84"/>
        <v>0</v>
      </c>
      <c r="T461" s="264" t="str">
        <f>IFERROR(R461*'Unit Rates'!$D$17/100,"")</f>
        <v/>
      </c>
      <c r="U461" s="260">
        <f t="shared" si="85"/>
        <v>0</v>
      </c>
      <c r="V461" s="284"/>
      <c r="W461" s="280" t="s">
        <v>385</v>
      </c>
      <c r="X461" s="281" t="s">
        <v>371</v>
      </c>
      <c r="Y461" s="281"/>
      <c r="Z461" s="280"/>
      <c r="AA461" s="281"/>
      <c r="AB461" s="281"/>
      <c r="AC461" s="282"/>
      <c r="AD461" s="281"/>
      <c r="AE461" s="281"/>
      <c r="AF461" s="281"/>
      <c r="AG461" s="280"/>
      <c r="AH461" s="282"/>
      <c r="AI461" s="280"/>
      <c r="AJ461" s="282"/>
      <c r="AK461" s="124"/>
      <c r="AL461" s="125"/>
      <c r="AM461" s="126"/>
      <c r="AN461" s="127"/>
      <c r="AO461" s="127"/>
      <c r="AP461" s="127"/>
      <c r="AQ461" s="115" t="str">
        <f t="shared" ref="AQ461:AQ514" si="90">IF(A461="","",ROW()-ROW($AQ$2))</f>
        <v/>
      </c>
      <c r="AR461" s="115">
        <f t="shared" ref="AR461:AR514" si="91">IF(C461="",0,IF(AQ461="",AR460,AQ461))</f>
        <v>0</v>
      </c>
      <c r="AS461" s="115" t="str">
        <f t="shared" si="86"/>
        <v/>
      </c>
      <c r="AT461" s="116" t="str">
        <f ca="1">IF(AS461="","",MIN(OFFSET(C461,0,0):OFFSET(C461,AS461-1,0)))</f>
        <v/>
      </c>
      <c r="AU461" s="116" t="str">
        <f ca="1">IF(AS461="","",MIN(OFFSET(D461,0,0):OFFSET(D461,AS461-1,0)))</f>
        <v/>
      </c>
      <c r="AV461" s="116" t="str">
        <f ca="1">IF(AS461="","",MAX(OFFSET(C461,0,0):OFFSET(C461,AS461-1,0)))</f>
        <v/>
      </c>
      <c r="AW461" s="116" t="str">
        <f ca="1">IF(AS461="","",MAX(OFFSET(D461,0,0):OFFSET(D461,AS461-1,0)))</f>
        <v/>
      </c>
      <c r="AX461" s="116">
        <f t="shared" ref="AX461:AX514" ca="1" si="92">MIN(AT461:AW461)</f>
        <v>0</v>
      </c>
      <c r="AY461" s="117">
        <f t="shared" ref="AY461:AY514" ca="1" si="93">MAX(AT461:AW461)</f>
        <v>0</v>
      </c>
      <c r="AZ461" s="233" t="str">
        <f>IFERROR(IF(#REF!="",R461*'Unit Rates'!$D$17/100,#REF!),"")</f>
        <v/>
      </c>
    </row>
    <row r="462" spans="1:52" ht="15.6" x14ac:dyDescent="0.3">
      <c r="A462" s="327"/>
      <c r="B462" s="329"/>
      <c r="C462" s="328"/>
      <c r="D462" s="330"/>
      <c r="E462" s="110">
        <f t="shared" si="87"/>
        <v>1</v>
      </c>
      <c r="F462" s="121"/>
      <c r="G462" s="121"/>
      <c r="H462" s="122">
        <f t="shared" si="88"/>
        <v>0</v>
      </c>
      <c r="I462" s="123"/>
      <c r="J462" s="111"/>
      <c r="K462" s="112"/>
      <c r="L462" s="113" t="e">
        <f>VLOOKUP('Damage Pickup'!$J462&amp;'Damage Pickup'!$K462,Code!$I$2:$M$51,4,0)</f>
        <v>#N/A</v>
      </c>
      <c r="M462" s="331"/>
      <c r="N462" s="332"/>
      <c r="O462" s="286"/>
      <c r="P462" s="109"/>
      <c r="Q462" s="114" t="e">
        <f>VLOOKUP(J462&amp;K462,Code!$I$2:$M$51,5,0)</f>
        <v>#N/A</v>
      </c>
      <c r="R462" s="262" t="e">
        <f t="shared" si="89"/>
        <v>#N/A</v>
      </c>
      <c r="S462" s="333">
        <f t="shared" si="84"/>
        <v>0</v>
      </c>
      <c r="T462" s="264" t="str">
        <f>IFERROR(R462*'Unit Rates'!$D$17/100,"")</f>
        <v/>
      </c>
      <c r="U462" s="260">
        <f t="shared" si="85"/>
        <v>0</v>
      </c>
      <c r="V462" s="284"/>
      <c r="W462" s="280" t="s">
        <v>385</v>
      </c>
      <c r="X462" s="281" t="s">
        <v>371</v>
      </c>
      <c r="Y462" s="281"/>
      <c r="Z462" s="280"/>
      <c r="AA462" s="281"/>
      <c r="AB462" s="281"/>
      <c r="AC462" s="282"/>
      <c r="AD462" s="281"/>
      <c r="AE462" s="281"/>
      <c r="AF462" s="281"/>
      <c r="AG462" s="280"/>
      <c r="AH462" s="282"/>
      <c r="AI462" s="280"/>
      <c r="AJ462" s="282"/>
      <c r="AK462" s="124"/>
      <c r="AL462" s="125"/>
      <c r="AM462" s="126"/>
      <c r="AN462" s="127"/>
      <c r="AO462" s="127"/>
      <c r="AP462" s="127"/>
      <c r="AQ462" s="115" t="str">
        <f t="shared" si="90"/>
        <v/>
      </c>
      <c r="AR462" s="115">
        <f t="shared" si="91"/>
        <v>0</v>
      </c>
      <c r="AS462" s="115" t="str">
        <f t="shared" si="86"/>
        <v/>
      </c>
      <c r="AT462" s="116" t="str">
        <f ca="1">IF(AS462="","",MIN(OFFSET(C462,0,0):OFFSET(C462,AS462-1,0)))</f>
        <v/>
      </c>
      <c r="AU462" s="116" t="str">
        <f ca="1">IF(AS462="","",MIN(OFFSET(D462,0,0):OFFSET(D462,AS462-1,0)))</f>
        <v/>
      </c>
      <c r="AV462" s="116" t="str">
        <f ca="1">IF(AS462="","",MAX(OFFSET(C462,0,0):OFFSET(C462,AS462-1,0)))</f>
        <v/>
      </c>
      <c r="AW462" s="116" t="str">
        <f ca="1">IF(AS462="","",MAX(OFFSET(D462,0,0):OFFSET(D462,AS462-1,0)))</f>
        <v/>
      </c>
      <c r="AX462" s="116">
        <f t="shared" ca="1" si="92"/>
        <v>0</v>
      </c>
      <c r="AY462" s="117">
        <f t="shared" ca="1" si="93"/>
        <v>0</v>
      </c>
      <c r="AZ462" s="233" t="str">
        <f>IFERROR(IF(#REF!="",R462*'Unit Rates'!$D$17/100,#REF!),"")</f>
        <v/>
      </c>
    </row>
    <row r="463" spans="1:52" ht="15.6" x14ac:dyDescent="0.3">
      <c r="A463" s="327"/>
      <c r="B463" s="329"/>
      <c r="C463" s="328"/>
      <c r="D463" s="330"/>
      <c r="E463" s="110">
        <f t="shared" si="87"/>
        <v>1</v>
      </c>
      <c r="F463" s="121"/>
      <c r="G463" s="121"/>
      <c r="H463" s="122">
        <f t="shared" si="88"/>
        <v>0</v>
      </c>
      <c r="I463" s="123"/>
      <c r="J463" s="111"/>
      <c r="K463" s="112"/>
      <c r="L463" s="113" t="e">
        <f>VLOOKUP('Damage Pickup'!$J463&amp;'Damage Pickup'!$K463,Code!$I$2:$M$51,4,0)</f>
        <v>#N/A</v>
      </c>
      <c r="M463" s="331"/>
      <c r="N463" s="332"/>
      <c r="O463" s="286"/>
      <c r="P463" s="109"/>
      <c r="Q463" s="114" t="e">
        <f>VLOOKUP(J463&amp;K463,Code!$I$2:$M$51,5,0)</f>
        <v>#N/A</v>
      </c>
      <c r="R463" s="262" t="e">
        <f t="shared" si="89"/>
        <v>#N/A</v>
      </c>
      <c r="S463" s="333">
        <f t="shared" si="84"/>
        <v>0</v>
      </c>
      <c r="T463" s="264" t="str">
        <f>IFERROR(R463*'Unit Rates'!$D$17/100,"")</f>
        <v/>
      </c>
      <c r="U463" s="260">
        <f t="shared" si="85"/>
        <v>0</v>
      </c>
      <c r="V463" s="284"/>
      <c r="W463" s="280" t="s">
        <v>385</v>
      </c>
      <c r="X463" s="281" t="s">
        <v>371</v>
      </c>
      <c r="Y463" s="281"/>
      <c r="Z463" s="280"/>
      <c r="AA463" s="281"/>
      <c r="AB463" s="281"/>
      <c r="AC463" s="282"/>
      <c r="AD463" s="281"/>
      <c r="AE463" s="281"/>
      <c r="AF463" s="281"/>
      <c r="AG463" s="280"/>
      <c r="AH463" s="282"/>
      <c r="AI463" s="280"/>
      <c r="AJ463" s="282"/>
      <c r="AK463" s="124"/>
      <c r="AL463" s="125"/>
      <c r="AM463" s="126"/>
      <c r="AN463" s="127"/>
      <c r="AO463" s="127"/>
      <c r="AP463" s="127"/>
      <c r="AQ463" s="115" t="str">
        <f t="shared" si="90"/>
        <v/>
      </c>
      <c r="AR463" s="115">
        <f t="shared" si="91"/>
        <v>0</v>
      </c>
      <c r="AS463" s="115" t="str">
        <f t="shared" si="86"/>
        <v/>
      </c>
      <c r="AT463" s="116" t="str">
        <f ca="1">IF(AS463="","",MIN(OFFSET(C463,0,0):OFFSET(C463,AS463-1,0)))</f>
        <v/>
      </c>
      <c r="AU463" s="116" t="str">
        <f ca="1">IF(AS463="","",MIN(OFFSET(D463,0,0):OFFSET(D463,AS463-1,0)))</f>
        <v/>
      </c>
      <c r="AV463" s="116" t="str">
        <f ca="1">IF(AS463="","",MAX(OFFSET(C463,0,0):OFFSET(C463,AS463-1,0)))</f>
        <v/>
      </c>
      <c r="AW463" s="116" t="str">
        <f ca="1">IF(AS463="","",MAX(OFFSET(D463,0,0):OFFSET(D463,AS463-1,0)))</f>
        <v/>
      </c>
      <c r="AX463" s="116">
        <f t="shared" ca="1" si="92"/>
        <v>0</v>
      </c>
      <c r="AY463" s="117">
        <f t="shared" ca="1" si="93"/>
        <v>0</v>
      </c>
      <c r="AZ463" s="233" t="str">
        <f>IFERROR(IF(#REF!="",R463*'Unit Rates'!$D$17/100,#REF!),"")</f>
        <v/>
      </c>
    </row>
    <row r="464" spans="1:52" ht="15.6" x14ac:dyDescent="0.3">
      <c r="A464" s="327"/>
      <c r="B464" s="329"/>
      <c r="C464" s="328"/>
      <c r="D464" s="330"/>
      <c r="E464" s="110">
        <f t="shared" si="87"/>
        <v>1</v>
      </c>
      <c r="F464" s="121"/>
      <c r="G464" s="121"/>
      <c r="H464" s="122">
        <f t="shared" si="88"/>
        <v>0</v>
      </c>
      <c r="I464" s="123"/>
      <c r="J464" s="111"/>
      <c r="K464" s="112"/>
      <c r="L464" s="113" t="e">
        <f>VLOOKUP('Damage Pickup'!$J464&amp;'Damage Pickup'!$K464,Code!$I$2:$M$51,4,0)</f>
        <v>#N/A</v>
      </c>
      <c r="M464" s="331"/>
      <c r="N464" s="332"/>
      <c r="O464" s="286"/>
      <c r="P464" s="109"/>
      <c r="Q464" s="114" t="e">
        <f>VLOOKUP(J464&amp;K464,Code!$I$2:$M$51,5,0)</f>
        <v>#N/A</v>
      </c>
      <c r="R464" s="262" t="e">
        <f t="shared" si="89"/>
        <v>#N/A</v>
      </c>
      <c r="S464" s="333">
        <f t="shared" si="84"/>
        <v>0</v>
      </c>
      <c r="T464" s="264" t="str">
        <f>IFERROR(R464*'Unit Rates'!$D$17/100,"")</f>
        <v/>
      </c>
      <c r="U464" s="260">
        <f t="shared" si="85"/>
        <v>0</v>
      </c>
      <c r="V464" s="284"/>
      <c r="W464" s="280" t="s">
        <v>385</v>
      </c>
      <c r="X464" s="281" t="s">
        <v>371</v>
      </c>
      <c r="Y464" s="281"/>
      <c r="Z464" s="280"/>
      <c r="AA464" s="281"/>
      <c r="AB464" s="281"/>
      <c r="AC464" s="282"/>
      <c r="AD464" s="281"/>
      <c r="AE464" s="281"/>
      <c r="AF464" s="281"/>
      <c r="AG464" s="280"/>
      <c r="AH464" s="282"/>
      <c r="AI464" s="280"/>
      <c r="AJ464" s="282"/>
      <c r="AK464" s="124"/>
      <c r="AL464" s="125"/>
      <c r="AM464" s="126"/>
      <c r="AN464" s="127"/>
      <c r="AO464" s="127"/>
      <c r="AP464" s="127"/>
      <c r="AQ464" s="115" t="str">
        <f t="shared" si="90"/>
        <v/>
      </c>
      <c r="AR464" s="115">
        <f t="shared" si="91"/>
        <v>0</v>
      </c>
      <c r="AS464" s="115" t="str">
        <f t="shared" si="86"/>
        <v/>
      </c>
      <c r="AT464" s="116" t="str">
        <f ca="1">IF(AS464="","",MIN(OFFSET(C464,0,0):OFFSET(C464,AS464-1,0)))</f>
        <v/>
      </c>
      <c r="AU464" s="116" t="str">
        <f ca="1">IF(AS464="","",MIN(OFFSET(D464,0,0):OFFSET(D464,AS464-1,0)))</f>
        <v/>
      </c>
      <c r="AV464" s="116" t="str">
        <f ca="1">IF(AS464="","",MAX(OFFSET(C464,0,0):OFFSET(C464,AS464-1,0)))</f>
        <v/>
      </c>
      <c r="AW464" s="116" t="str">
        <f ca="1">IF(AS464="","",MAX(OFFSET(D464,0,0):OFFSET(D464,AS464-1,0)))</f>
        <v/>
      </c>
      <c r="AX464" s="116">
        <f t="shared" ca="1" si="92"/>
        <v>0</v>
      </c>
      <c r="AY464" s="117">
        <f t="shared" ca="1" si="93"/>
        <v>0</v>
      </c>
      <c r="AZ464" s="233" t="str">
        <f>IFERROR(IF(#REF!="",R464*'Unit Rates'!$D$17/100,#REF!),"")</f>
        <v/>
      </c>
    </row>
    <row r="465" spans="1:52" ht="15.6" x14ac:dyDescent="0.3">
      <c r="A465" s="327"/>
      <c r="B465" s="329"/>
      <c r="C465" s="328"/>
      <c r="D465" s="330"/>
      <c r="E465" s="110">
        <f t="shared" si="87"/>
        <v>1</v>
      </c>
      <c r="F465" s="121"/>
      <c r="G465" s="121"/>
      <c r="H465" s="122">
        <f t="shared" si="88"/>
        <v>0</v>
      </c>
      <c r="I465" s="123"/>
      <c r="J465" s="111"/>
      <c r="K465" s="112"/>
      <c r="L465" s="113" t="e">
        <f>VLOOKUP('Damage Pickup'!$J465&amp;'Damage Pickup'!$K465,Code!$I$2:$M$51,4,0)</f>
        <v>#N/A</v>
      </c>
      <c r="M465" s="331"/>
      <c r="N465" s="332"/>
      <c r="O465" s="286"/>
      <c r="P465" s="109"/>
      <c r="Q465" s="114" t="e">
        <f>VLOOKUP(J465&amp;K465,Code!$I$2:$M$51,5,0)</f>
        <v>#N/A</v>
      </c>
      <c r="R465" s="262" t="e">
        <f t="shared" si="89"/>
        <v>#N/A</v>
      </c>
      <c r="S465" s="333">
        <f t="shared" si="84"/>
        <v>0</v>
      </c>
      <c r="T465" s="264" t="str">
        <f>IFERROR(R465*'Unit Rates'!$D$17/100,"")</f>
        <v/>
      </c>
      <c r="U465" s="260">
        <f t="shared" si="85"/>
        <v>0</v>
      </c>
      <c r="V465" s="284"/>
      <c r="W465" s="280" t="s">
        <v>385</v>
      </c>
      <c r="X465" s="281" t="s">
        <v>371</v>
      </c>
      <c r="Y465" s="281"/>
      <c r="Z465" s="280"/>
      <c r="AA465" s="281"/>
      <c r="AB465" s="281"/>
      <c r="AC465" s="282"/>
      <c r="AD465" s="281"/>
      <c r="AE465" s="281"/>
      <c r="AF465" s="281"/>
      <c r="AG465" s="280"/>
      <c r="AH465" s="282"/>
      <c r="AI465" s="280"/>
      <c r="AJ465" s="282"/>
      <c r="AK465" s="124"/>
      <c r="AL465" s="125"/>
      <c r="AM465" s="126"/>
      <c r="AN465" s="127"/>
      <c r="AO465" s="127"/>
      <c r="AP465" s="127"/>
      <c r="AQ465" s="115" t="str">
        <f t="shared" si="90"/>
        <v/>
      </c>
      <c r="AR465" s="115">
        <f t="shared" si="91"/>
        <v>0</v>
      </c>
      <c r="AS465" s="115" t="str">
        <f t="shared" si="86"/>
        <v/>
      </c>
      <c r="AT465" s="116" t="str">
        <f ca="1">IF(AS465="","",MIN(OFFSET(C465,0,0):OFFSET(C465,AS465-1,0)))</f>
        <v/>
      </c>
      <c r="AU465" s="116" t="str">
        <f ca="1">IF(AS465="","",MIN(OFFSET(D465,0,0):OFFSET(D465,AS465-1,0)))</f>
        <v/>
      </c>
      <c r="AV465" s="116" t="str">
        <f ca="1">IF(AS465="","",MAX(OFFSET(C465,0,0):OFFSET(C465,AS465-1,0)))</f>
        <v/>
      </c>
      <c r="AW465" s="116" t="str">
        <f ca="1">IF(AS465="","",MAX(OFFSET(D465,0,0):OFFSET(D465,AS465-1,0)))</f>
        <v/>
      </c>
      <c r="AX465" s="116">
        <f t="shared" ca="1" si="92"/>
        <v>0</v>
      </c>
      <c r="AY465" s="117">
        <f t="shared" ca="1" si="93"/>
        <v>0</v>
      </c>
      <c r="AZ465" s="233" t="str">
        <f>IFERROR(IF(#REF!="",R465*'Unit Rates'!$D$17/100,#REF!),"")</f>
        <v/>
      </c>
    </row>
    <row r="466" spans="1:52" ht="15.6" x14ac:dyDescent="0.3">
      <c r="A466" s="327"/>
      <c r="B466" s="329"/>
      <c r="C466" s="328"/>
      <c r="D466" s="330"/>
      <c r="E466" s="110">
        <f t="shared" si="87"/>
        <v>1</v>
      </c>
      <c r="F466" s="121"/>
      <c r="G466" s="121"/>
      <c r="H466" s="122">
        <f t="shared" si="88"/>
        <v>0</v>
      </c>
      <c r="I466" s="123"/>
      <c r="J466" s="111"/>
      <c r="K466" s="112"/>
      <c r="L466" s="113" t="e">
        <f>VLOOKUP('Damage Pickup'!$J466&amp;'Damage Pickup'!$K466,Code!$I$2:$M$51,4,0)</f>
        <v>#N/A</v>
      </c>
      <c r="M466" s="331"/>
      <c r="N466" s="332"/>
      <c r="O466" s="286"/>
      <c r="P466" s="109"/>
      <c r="Q466" s="114" t="e">
        <f>VLOOKUP(J466&amp;K466,Code!$I$2:$M$51,5,0)</f>
        <v>#N/A</v>
      </c>
      <c r="R466" s="262" t="e">
        <f t="shared" si="89"/>
        <v>#N/A</v>
      </c>
      <c r="S466" s="333">
        <f t="shared" si="84"/>
        <v>0</v>
      </c>
      <c r="T466" s="264" t="str">
        <f>IFERROR(R466*'Unit Rates'!$D$17/100,"")</f>
        <v/>
      </c>
      <c r="U466" s="260">
        <f t="shared" si="85"/>
        <v>0</v>
      </c>
      <c r="V466" s="284"/>
      <c r="W466" s="280" t="s">
        <v>385</v>
      </c>
      <c r="X466" s="281" t="s">
        <v>371</v>
      </c>
      <c r="Y466" s="281"/>
      <c r="Z466" s="280"/>
      <c r="AA466" s="281"/>
      <c r="AB466" s="281"/>
      <c r="AC466" s="282"/>
      <c r="AD466" s="281"/>
      <c r="AE466" s="281"/>
      <c r="AF466" s="281"/>
      <c r="AG466" s="280"/>
      <c r="AH466" s="282"/>
      <c r="AI466" s="280"/>
      <c r="AJ466" s="282"/>
      <c r="AK466" s="124"/>
      <c r="AL466" s="125"/>
      <c r="AM466" s="126"/>
      <c r="AN466" s="127"/>
      <c r="AO466" s="127"/>
      <c r="AP466" s="127"/>
      <c r="AQ466" s="115" t="str">
        <f t="shared" si="90"/>
        <v/>
      </c>
      <c r="AR466" s="115">
        <f t="shared" si="91"/>
        <v>0</v>
      </c>
      <c r="AS466" s="115" t="str">
        <f t="shared" si="86"/>
        <v/>
      </c>
      <c r="AT466" s="116" t="str">
        <f ca="1">IF(AS466="","",MIN(OFFSET(C466,0,0):OFFSET(C466,AS466-1,0)))</f>
        <v/>
      </c>
      <c r="AU466" s="116" t="str">
        <f ca="1">IF(AS466="","",MIN(OFFSET(D466,0,0):OFFSET(D466,AS466-1,0)))</f>
        <v/>
      </c>
      <c r="AV466" s="116" t="str">
        <f ca="1">IF(AS466="","",MAX(OFFSET(C466,0,0):OFFSET(C466,AS466-1,0)))</f>
        <v/>
      </c>
      <c r="AW466" s="116" t="str">
        <f ca="1">IF(AS466="","",MAX(OFFSET(D466,0,0):OFFSET(D466,AS466-1,0)))</f>
        <v/>
      </c>
      <c r="AX466" s="116">
        <f t="shared" ca="1" si="92"/>
        <v>0</v>
      </c>
      <c r="AY466" s="117">
        <f t="shared" ca="1" si="93"/>
        <v>0</v>
      </c>
      <c r="AZ466" s="233" t="str">
        <f>IFERROR(IF(#REF!="",R466*'Unit Rates'!$D$17/100,#REF!),"")</f>
        <v/>
      </c>
    </row>
    <row r="467" spans="1:52" ht="15.6" x14ac:dyDescent="0.3">
      <c r="A467" s="327"/>
      <c r="B467" s="329"/>
      <c r="C467" s="328"/>
      <c r="D467" s="330"/>
      <c r="E467" s="110">
        <f t="shared" si="87"/>
        <v>1</v>
      </c>
      <c r="F467" s="121"/>
      <c r="G467" s="121"/>
      <c r="H467" s="122">
        <f t="shared" si="88"/>
        <v>0</v>
      </c>
      <c r="I467" s="123"/>
      <c r="J467" s="111"/>
      <c r="K467" s="112"/>
      <c r="L467" s="113" t="e">
        <f>VLOOKUP('Damage Pickup'!$J467&amp;'Damage Pickup'!$K467,Code!$I$2:$M$51,4,0)</f>
        <v>#N/A</v>
      </c>
      <c r="M467" s="331"/>
      <c r="N467" s="332"/>
      <c r="O467" s="286"/>
      <c r="P467" s="109"/>
      <c r="Q467" s="114" t="e">
        <f>VLOOKUP(J467&amp;K467,Code!$I$2:$M$51,5,0)</f>
        <v>#N/A</v>
      </c>
      <c r="R467" s="262" t="e">
        <f t="shared" si="89"/>
        <v>#N/A</v>
      </c>
      <c r="S467" s="333">
        <f t="shared" si="84"/>
        <v>0</v>
      </c>
      <c r="T467" s="264" t="str">
        <f>IFERROR(R467*'Unit Rates'!$D$17/100,"")</f>
        <v/>
      </c>
      <c r="U467" s="260">
        <f t="shared" si="85"/>
        <v>0</v>
      </c>
      <c r="V467" s="284"/>
      <c r="W467" s="280" t="s">
        <v>385</v>
      </c>
      <c r="X467" s="281" t="s">
        <v>371</v>
      </c>
      <c r="Y467" s="281"/>
      <c r="Z467" s="280"/>
      <c r="AA467" s="281"/>
      <c r="AB467" s="281"/>
      <c r="AC467" s="282"/>
      <c r="AD467" s="281"/>
      <c r="AE467" s="281"/>
      <c r="AF467" s="281"/>
      <c r="AG467" s="280"/>
      <c r="AH467" s="282"/>
      <c r="AI467" s="280"/>
      <c r="AJ467" s="282"/>
      <c r="AK467" s="124"/>
      <c r="AL467" s="125"/>
      <c r="AM467" s="126"/>
      <c r="AN467" s="127"/>
      <c r="AO467" s="127"/>
      <c r="AP467" s="127"/>
      <c r="AQ467" s="115" t="str">
        <f t="shared" si="90"/>
        <v/>
      </c>
      <c r="AR467" s="115">
        <f t="shared" si="91"/>
        <v>0</v>
      </c>
      <c r="AS467" s="115" t="str">
        <f t="shared" si="86"/>
        <v/>
      </c>
      <c r="AT467" s="116" t="str">
        <f ca="1">IF(AS467="","",MIN(OFFSET(C467,0,0):OFFSET(C467,AS467-1,0)))</f>
        <v/>
      </c>
      <c r="AU467" s="116" t="str">
        <f ca="1">IF(AS467="","",MIN(OFFSET(D467,0,0):OFFSET(D467,AS467-1,0)))</f>
        <v/>
      </c>
      <c r="AV467" s="116" t="str">
        <f ca="1">IF(AS467="","",MAX(OFFSET(C467,0,0):OFFSET(C467,AS467-1,0)))</f>
        <v/>
      </c>
      <c r="AW467" s="116" t="str">
        <f ca="1">IF(AS467="","",MAX(OFFSET(D467,0,0):OFFSET(D467,AS467-1,0)))</f>
        <v/>
      </c>
      <c r="AX467" s="116">
        <f t="shared" ca="1" si="92"/>
        <v>0</v>
      </c>
      <c r="AY467" s="117">
        <f t="shared" ca="1" si="93"/>
        <v>0</v>
      </c>
      <c r="AZ467" s="233" t="str">
        <f>IFERROR(IF(#REF!="",R467*'Unit Rates'!$D$17/100,#REF!),"")</f>
        <v/>
      </c>
    </row>
    <row r="468" spans="1:52" ht="15.6" x14ac:dyDescent="0.3">
      <c r="A468" s="327"/>
      <c r="B468" s="329"/>
      <c r="C468" s="328"/>
      <c r="D468" s="330"/>
      <c r="E468" s="110">
        <f t="shared" si="87"/>
        <v>1</v>
      </c>
      <c r="F468" s="121"/>
      <c r="G468" s="121"/>
      <c r="H468" s="122">
        <f t="shared" si="88"/>
        <v>0</v>
      </c>
      <c r="I468" s="123"/>
      <c r="J468" s="111"/>
      <c r="K468" s="112"/>
      <c r="L468" s="113" t="e">
        <f>VLOOKUP('Damage Pickup'!$J468&amp;'Damage Pickup'!$K468,Code!$I$2:$M$51,4,0)</f>
        <v>#N/A</v>
      </c>
      <c r="M468" s="331"/>
      <c r="N468" s="332"/>
      <c r="O468" s="286"/>
      <c r="P468" s="109"/>
      <c r="Q468" s="114" t="e">
        <f>VLOOKUP(J468&amp;K468,Code!$I$2:$M$51,5,0)</f>
        <v>#N/A</v>
      </c>
      <c r="R468" s="262" t="e">
        <f t="shared" si="89"/>
        <v>#N/A</v>
      </c>
      <c r="S468" s="333">
        <f t="shared" si="84"/>
        <v>0</v>
      </c>
      <c r="T468" s="264" t="str">
        <f>IFERROR(R468*'Unit Rates'!$D$17/100,"")</f>
        <v/>
      </c>
      <c r="U468" s="260">
        <f t="shared" si="85"/>
        <v>0</v>
      </c>
      <c r="V468" s="284"/>
      <c r="W468" s="280" t="s">
        <v>385</v>
      </c>
      <c r="X468" s="281" t="s">
        <v>371</v>
      </c>
      <c r="Y468" s="281"/>
      <c r="Z468" s="280"/>
      <c r="AA468" s="281"/>
      <c r="AB468" s="281"/>
      <c r="AC468" s="282"/>
      <c r="AD468" s="281"/>
      <c r="AE468" s="281"/>
      <c r="AF468" s="281"/>
      <c r="AG468" s="280"/>
      <c r="AH468" s="282"/>
      <c r="AI468" s="280"/>
      <c r="AJ468" s="282"/>
      <c r="AK468" s="124"/>
      <c r="AL468" s="125"/>
      <c r="AM468" s="126"/>
      <c r="AN468" s="127"/>
      <c r="AO468" s="127"/>
      <c r="AP468" s="127"/>
      <c r="AQ468" s="115" t="str">
        <f t="shared" si="90"/>
        <v/>
      </c>
      <c r="AR468" s="115">
        <f t="shared" si="91"/>
        <v>0</v>
      </c>
      <c r="AS468" s="115" t="str">
        <f t="shared" si="86"/>
        <v/>
      </c>
      <c r="AT468" s="116" t="str">
        <f ca="1">IF(AS468="","",MIN(OFFSET(C468,0,0):OFFSET(C468,AS468-1,0)))</f>
        <v/>
      </c>
      <c r="AU468" s="116" t="str">
        <f ca="1">IF(AS468="","",MIN(OFFSET(D468,0,0):OFFSET(D468,AS468-1,0)))</f>
        <v/>
      </c>
      <c r="AV468" s="116" t="str">
        <f ca="1">IF(AS468="","",MAX(OFFSET(C468,0,0):OFFSET(C468,AS468-1,0)))</f>
        <v/>
      </c>
      <c r="AW468" s="116" t="str">
        <f ca="1">IF(AS468="","",MAX(OFFSET(D468,0,0):OFFSET(D468,AS468-1,0)))</f>
        <v/>
      </c>
      <c r="AX468" s="116">
        <f t="shared" ca="1" si="92"/>
        <v>0</v>
      </c>
      <c r="AY468" s="117">
        <f t="shared" ca="1" si="93"/>
        <v>0</v>
      </c>
      <c r="AZ468" s="233" t="str">
        <f>IFERROR(IF(#REF!="",R468*'Unit Rates'!$D$17/100,#REF!),"")</f>
        <v/>
      </c>
    </row>
    <row r="469" spans="1:52" ht="15.6" x14ac:dyDescent="0.3">
      <c r="A469" s="327"/>
      <c r="B469" s="329"/>
      <c r="C469" s="328"/>
      <c r="D469" s="330"/>
      <c r="E469" s="110">
        <f t="shared" si="87"/>
        <v>1</v>
      </c>
      <c r="F469" s="121"/>
      <c r="G469" s="121"/>
      <c r="H469" s="122">
        <f t="shared" si="88"/>
        <v>0</v>
      </c>
      <c r="I469" s="123"/>
      <c r="J469" s="111"/>
      <c r="K469" s="112"/>
      <c r="L469" s="113" t="e">
        <f>VLOOKUP('Damage Pickup'!$J469&amp;'Damage Pickup'!$K469,Code!$I$2:$M$51,4,0)</f>
        <v>#N/A</v>
      </c>
      <c r="M469" s="331"/>
      <c r="N469" s="332"/>
      <c r="O469" s="286"/>
      <c r="P469" s="109"/>
      <c r="Q469" s="114" t="e">
        <f>VLOOKUP(J469&amp;K469,Code!$I$2:$M$51,5,0)</f>
        <v>#N/A</v>
      </c>
      <c r="R469" s="262" t="e">
        <f t="shared" si="89"/>
        <v>#N/A</v>
      </c>
      <c r="S469" s="333">
        <f t="shared" si="84"/>
        <v>0</v>
      </c>
      <c r="T469" s="264" t="str">
        <f>IFERROR(R469*'Unit Rates'!$D$17/100,"")</f>
        <v/>
      </c>
      <c r="U469" s="260">
        <f t="shared" si="85"/>
        <v>0</v>
      </c>
      <c r="V469" s="284"/>
      <c r="W469" s="280" t="s">
        <v>385</v>
      </c>
      <c r="X469" s="281" t="s">
        <v>371</v>
      </c>
      <c r="Y469" s="281"/>
      <c r="Z469" s="280"/>
      <c r="AA469" s="281"/>
      <c r="AB469" s="281"/>
      <c r="AC469" s="282"/>
      <c r="AD469" s="281"/>
      <c r="AE469" s="281"/>
      <c r="AF469" s="281"/>
      <c r="AG469" s="280"/>
      <c r="AH469" s="282"/>
      <c r="AI469" s="280"/>
      <c r="AJ469" s="282"/>
      <c r="AK469" s="124"/>
      <c r="AL469" s="125"/>
      <c r="AM469" s="126"/>
      <c r="AN469" s="127"/>
      <c r="AO469" s="127"/>
      <c r="AP469" s="127"/>
      <c r="AQ469" s="115" t="str">
        <f t="shared" si="90"/>
        <v/>
      </c>
      <c r="AR469" s="115">
        <f t="shared" si="91"/>
        <v>0</v>
      </c>
      <c r="AS469" s="115" t="str">
        <f t="shared" si="86"/>
        <v/>
      </c>
      <c r="AT469" s="116" t="str">
        <f ca="1">IF(AS469="","",MIN(OFFSET(C469,0,0):OFFSET(C469,AS469-1,0)))</f>
        <v/>
      </c>
      <c r="AU469" s="116" t="str">
        <f ca="1">IF(AS469="","",MIN(OFFSET(D469,0,0):OFFSET(D469,AS469-1,0)))</f>
        <v/>
      </c>
      <c r="AV469" s="116" t="str">
        <f ca="1">IF(AS469="","",MAX(OFFSET(C469,0,0):OFFSET(C469,AS469-1,0)))</f>
        <v/>
      </c>
      <c r="AW469" s="116" t="str">
        <f ca="1">IF(AS469="","",MAX(OFFSET(D469,0,0):OFFSET(D469,AS469-1,0)))</f>
        <v/>
      </c>
      <c r="AX469" s="116">
        <f t="shared" ca="1" si="92"/>
        <v>0</v>
      </c>
      <c r="AY469" s="117">
        <f t="shared" ca="1" si="93"/>
        <v>0</v>
      </c>
      <c r="AZ469" s="233" t="str">
        <f>IFERROR(IF(#REF!="",R469*'Unit Rates'!$D$17/100,#REF!),"")</f>
        <v/>
      </c>
    </row>
    <row r="470" spans="1:52" ht="15.6" x14ac:dyDescent="0.3">
      <c r="A470" s="327"/>
      <c r="B470" s="329"/>
      <c r="C470" s="328"/>
      <c r="D470" s="330"/>
      <c r="E470" s="110">
        <f t="shared" si="87"/>
        <v>1</v>
      </c>
      <c r="F470" s="121"/>
      <c r="G470" s="121"/>
      <c r="H470" s="122">
        <f t="shared" si="88"/>
        <v>0</v>
      </c>
      <c r="I470" s="123"/>
      <c r="J470" s="111"/>
      <c r="K470" s="112"/>
      <c r="L470" s="113" t="e">
        <f>VLOOKUP('Damage Pickup'!$J470&amp;'Damage Pickup'!$K470,Code!$I$2:$M$51,4,0)</f>
        <v>#N/A</v>
      </c>
      <c r="M470" s="331"/>
      <c r="N470" s="332"/>
      <c r="O470" s="286"/>
      <c r="P470" s="109"/>
      <c r="Q470" s="114" t="e">
        <f>VLOOKUP(J470&amp;K470,Code!$I$2:$M$51,5,0)</f>
        <v>#N/A</v>
      </c>
      <c r="R470" s="262" t="e">
        <f t="shared" si="89"/>
        <v>#N/A</v>
      </c>
      <c r="S470" s="333">
        <f t="shared" si="84"/>
        <v>0</v>
      </c>
      <c r="T470" s="264" t="str">
        <f>IFERROR(R470*'Unit Rates'!$D$17/100,"")</f>
        <v/>
      </c>
      <c r="U470" s="260">
        <f t="shared" si="85"/>
        <v>0</v>
      </c>
      <c r="V470" s="284"/>
      <c r="W470" s="280" t="s">
        <v>385</v>
      </c>
      <c r="X470" s="281" t="s">
        <v>371</v>
      </c>
      <c r="Y470" s="281"/>
      <c r="Z470" s="280"/>
      <c r="AA470" s="281"/>
      <c r="AB470" s="281"/>
      <c r="AC470" s="282"/>
      <c r="AD470" s="281"/>
      <c r="AE470" s="281"/>
      <c r="AF470" s="281"/>
      <c r="AG470" s="280"/>
      <c r="AH470" s="282"/>
      <c r="AI470" s="280"/>
      <c r="AJ470" s="282"/>
      <c r="AK470" s="124"/>
      <c r="AL470" s="125"/>
      <c r="AM470" s="126"/>
      <c r="AN470" s="127"/>
      <c r="AO470" s="127"/>
      <c r="AP470" s="127"/>
      <c r="AQ470" s="115" t="str">
        <f t="shared" si="90"/>
        <v/>
      </c>
      <c r="AR470" s="115">
        <f t="shared" si="91"/>
        <v>0</v>
      </c>
      <c r="AS470" s="115" t="str">
        <f t="shared" si="86"/>
        <v/>
      </c>
      <c r="AT470" s="116" t="str">
        <f ca="1">IF(AS470="","",MIN(OFFSET(C470,0,0):OFFSET(C470,AS470-1,0)))</f>
        <v/>
      </c>
      <c r="AU470" s="116" t="str">
        <f ca="1">IF(AS470="","",MIN(OFFSET(D470,0,0):OFFSET(D470,AS470-1,0)))</f>
        <v/>
      </c>
      <c r="AV470" s="116" t="str">
        <f ca="1">IF(AS470="","",MAX(OFFSET(C470,0,0):OFFSET(C470,AS470-1,0)))</f>
        <v/>
      </c>
      <c r="AW470" s="116" t="str">
        <f ca="1">IF(AS470="","",MAX(OFFSET(D470,0,0):OFFSET(D470,AS470-1,0)))</f>
        <v/>
      </c>
      <c r="AX470" s="116">
        <f t="shared" ca="1" si="92"/>
        <v>0</v>
      </c>
      <c r="AY470" s="117">
        <f t="shared" ca="1" si="93"/>
        <v>0</v>
      </c>
      <c r="AZ470" s="233" t="str">
        <f>IFERROR(IF(#REF!="",R470*'Unit Rates'!$D$17/100,#REF!),"")</f>
        <v/>
      </c>
    </row>
    <row r="471" spans="1:52" ht="15.6" x14ac:dyDescent="0.3">
      <c r="A471" s="327"/>
      <c r="B471" s="329"/>
      <c r="C471" s="328"/>
      <c r="D471" s="330"/>
      <c r="E471" s="110">
        <f t="shared" si="87"/>
        <v>1</v>
      </c>
      <c r="F471" s="121"/>
      <c r="G471" s="121"/>
      <c r="H471" s="122">
        <f t="shared" si="88"/>
        <v>0</v>
      </c>
      <c r="I471" s="123"/>
      <c r="J471" s="111"/>
      <c r="K471" s="112"/>
      <c r="L471" s="113" t="e">
        <f>VLOOKUP('Damage Pickup'!$J471&amp;'Damage Pickup'!$K471,Code!$I$2:$M$51,4,0)</f>
        <v>#N/A</v>
      </c>
      <c r="M471" s="331"/>
      <c r="N471" s="332"/>
      <c r="O471" s="286"/>
      <c r="P471" s="109"/>
      <c r="Q471" s="114" t="e">
        <f>VLOOKUP(J471&amp;K471,Code!$I$2:$M$51,5,0)</f>
        <v>#N/A</v>
      </c>
      <c r="R471" s="262" t="e">
        <f t="shared" si="89"/>
        <v>#N/A</v>
      </c>
      <c r="S471" s="333">
        <f t="shared" si="84"/>
        <v>0</v>
      </c>
      <c r="T471" s="264" t="str">
        <f>IFERROR(R471*'Unit Rates'!$D$17/100,"")</f>
        <v/>
      </c>
      <c r="U471" s="260">
        <f t="shared" si="85"/>
        <v>0</v>
      </c>
      <c r="V471" s="284"/>
      <c r="W471" s="280" t="s">
        <v>385</v>
      </c>
      <c r="X471" s="281" t="s">
        <v>371</v>
      </c>
      <c r="Y471" s="281"/>
      <c r="Z471" s="280"/>
      <c r="AA471" s="281"/>
      <c r="AB471" s="281"/>
      <c r="AC471" s="282"/>
      <c r="AD471" s="281"/>
      <c r="AE471" s="281"/>
      <c r="AF471" s="281"/>
      <c r="AG471" s="280"/>
      <c r="AH471" s="282"/>
      <c r="AI471" s="280"/>
      <c r="AJ471" s="282"/>
      <c r="AK471" s="124"/>
      <c r="AL471" s="125"/>
      <c r="AM471" s="126"/>
      <c r="AN471" s="127"/>
      <c r="AO471" s="127"/>
      <c r="AP471" s="127"/>
      <c r="AQ471" s="115" t="str">
        <f t="shared" si="90"/>
        <v/>
      </c>
      <c r="AR471" s="115">
        <f t="shared" si="91"/>
        <v>0</v>
      </c>
      <c r="AS471" s="115" t="str">
        <f t="shared" si="86"/>
        <v/>
      </c>
      <c r="AT471" s="116" t="str">
        <f ca="1">IF(AS471="","",MIN(OFFSET(C471,0,0):OFFSET(C471,AS471-1,0)))</f>
        <v/>
      </c>
      <c r="AU471" s="116" t="str">
        <f ca="1">IF(AS471="","",MIN(OFFSET(D471,0,0):OFFSET(D471,AS471-1,0)))</f>
        <v/>
      </c>
      <c r="AV471" s="116" t="str">
        <f ca="1">IF(AS471="","",MAX(OFFSET(C471,0,0):OFFSET(C471,AS471-1,0)))</f>
        <v/>
      </c>
      <c r="AW471" s="116" t="str">
        <f ca="1">IF(AS471="","",MAX(OFFSET(D471,0,0):OFFSET(D471,AS471-1,0)))</f>
        <v/>
      </c>
      <c r="AX471" s="116">
        <f t="shared" ca="1" si="92"/>
        <v>0</v>
      </c>
      <c r="AY471" s="117">
        <f t="shared" ca="1" si="93"/>
        <v>0</v>
      </c>
      <c r="AZ471" s="233" t="str">
        <f>IFERROR(IF(#REF!="",R471*'Unit Rates'!$D$17/100,#REF!),"")</f>
        <v/>
      </c>
    </row>
    <row r="472" spans="1:52" ht="15.6" x14ac:dyDescent="0.3">
      <c r="A472" s="327"/>
      <c r="B472" s="329"/>
      <c r="C472" s="328"/>
      <c r="D472" s="330"/>
      <c r="E472" s="110">
        <f t="shared" si="87"/>
        <v>1</v>
      </c>
      <c r="F472" s="121"/>
      <c r="G472" s="121"/>
      <c r="H472" s="122">
        <f t="shared" si="88"/>
        <v>0</v>
      </c>
      <c r="I472" s="123"/>
      <c r="J472" s="111"/>
      <c r="K472" s="112"/>
      <c r="L472" s="113" t="e">
        <f>VLOOKUP('Damage Pickup'!$J472&amp;'Damage Pickup'!$K472,Code!$I$2:$M$51,4,0)</f>
        <v>#N/A</v>
      </c>
      <c r="M472" s="331"/>
      <c r="N472" s="332"/>
      <c r="O472" s="286"/>
      <c r="P472" s="109"/>
      <c r="Q472" s="114" t="e">
        <f>VLOOKUP(J472&amp;K472,Code!$I$2:$M$51,5,0)</f>
        <v>#N/A</v>
      </c>
      <c r="R472" s="262" t="e">
        <f t="shared" si="89"/>
        <v>#N/A</v>
      </c>
      <c r="S472" s="333">
        <f t="shared" si="84"/>
        <v>0</v>
      </c>
      <c r="T472" s="264" t="str">
        <f>IFERROR(R472*'Unit Rates'!$D$17/100,"")</f>
        <v/>
      </c>
      <c r="U472" s="260">
        <f t="shared" si="85"/>
        <v>0</v>
      </c>
      <c r="V472" s="284"/>
      <c r="W472" s="280" t="s">
        <v>385</v>
      </c>
      <c r="X472" s="281" t="s">
        <v>371</v>
      </c>
      <c r="Y472" s="281"/>
      <c r="Z472" s="280"/>
      <c r="AA472" s="281"/>
      <c r="AB472" s="281"/>
      <c r="AC472" s="282"/>
      <c r="AD472" s="281"/>
      <c r="AE472" s="281"/>
      <c r="AF472" s="281"/>
      <c r="AG472" s="280"/>
      <c r="AH472" s="282"/>
      <c r="AI472" s="280"/>
      <c r="AJ472" s="282"/>
      <c r="AK472" s="124"/>
      <c r="AL472" s="125"/>
      <c r="AM472" s="126"/>
      <c r="AN472" s="127"/>
      <c r="AO472" s="127"/>
      <c r="AP472" s="127"/>
      <c r="AQ472" s="115" t="str">
        <f t="shared" si="90"/>
        <v/>
      </c>
      <c r="AR472" s="115">
        <f t="shared" si="91"/>
        <v>0</v>
      </c>
      <c r="AS472" s="115" t="str">
        <f t="shared" si="86"/>
        <v/>
      </c>
      <c r="AT472" s="116" t="str">
        <f ca="1">IF(AS472="","",MIN(OFFSET(C472,0,0):OFFSET(C472,AS472-1,0)))</f>
        <v/>
      </c>
      <c r="AU472" s="116" t="str">
        <f ca="1">IF(AS472="","",MIN(OFFSET(D472,0,0):OFFSET(D472,AS472-1,0)))</f>
        <v/>
      </c>
      <c r="AV472" s="116" t="str">
        <f ca="1">IF(AS472="","",MAX(OFFSET(C472,0,0):OFFSET(C472,AS472-1,0)))</f>
        <v/>
      </c>
      <c r="AW472" s="116" t="str">
        <f ca="1">IF(AS472="","",MAX(OFFSET(D472,0,0):OFFSET(D472,AS472-1,0)))</f>
        <v/>
      </c>
      <c r="AX472" s="116">
        <f t="shared" ca="1" si="92"/>
        <v>0</v>
      </c>
      <c r="AY472" s="117">
        <f t="shared" ca="1" si="93"/>
        <v>0</v>
      </c>
      <c r="AZ472" s="233" t="str">
        <f>IFERROR(IF(#REF!="",R472*'Unit Rates'!$D$17/100,#REF!),"")</f>
        <v/>
      </c>
    </row>
    <row r="473" spans="1:52" ht="15.6" x14ac:dyDescent="0.3">
      <c r="A473" s="327"/>
      <c r="B473" s="329"/>
      <c r="C473" s="328"/>
      <c r="D473" s="330"/>
      <c r="E473" s="110">
        <f t="shared" si="87"/>
        <v>1</v>
      </c>
      <c r="F473" s="121"/>
      <c r="G473" s="121"/>
      <c r="H473" s="122">
        <f t="shared" si="88"/>
        <v>0</v>
      </c>
      <c r="I473" s="123"/>
      <c r="J473" s="111"/>
      <c r="K473" s="112"/>
      <c r="L473" s="113" t="e">
        <f>VLOOKUP('Damage Pickup'!$J473&amp;'Damage Pickup'!$K473,Code!$I$2:$M$51,4,0)</f>
        <v>#N/A</v>
      </c>
      <c r="M473" s="331"/>
      <c r="N473" s="332"/>
      <c r="O473" s="286"/>
      <c r="P473" s="109"/>
      <c r="Q473" s="114" t="e">
        <f>VLOOKUP(J473&amp;K473,Code!$I$2:$M$51,5,0)</f>
        <v>#N/A</v>
      </c>
      <c r="R473" s="262" t="e">
        <f t="shared" si="89"/>
        <v>#N/A</v>
      </c>
      <c r="S473" s="333">
        <f t="shared" si="84"/>
        <v>0</v>
      </c>
      <c r="T473" s="264" t="str">
        <f>IFERROR(R473*'Unit Rates'!$D$17/100,"")</f>
        <v/>
      </c>
      <c r="U473" s="260">
        <f t="shared" si="85"/>
        <v>0</v>
      </c>
      <c r="V473" s="284"/>
      <c r="W473" s="280" t="s">
        <v>385</v>
      </c>
      <c r="X473" s="281" t="s">
        <v>371</v>
      </c>
      <c r="Y473" s="281"/>
      <c r="Z473" s="280"/>
      <c r="AA473" s="281"/>
      <c r="AB473" s="281"/>
      <c r="AC473" s="282"/>
      <c r="AD473" s="281"/>
      <c r="AE473" s="281"/>
      <c r="AF473" s="281"/>
      <c r="AG473" s="280"/>
      <c r="AH473" s="282"/>
      <c r="AI473" s="280"/>
      <c r="AJ473" s="282"/>
      <c r="AK473" s="124"/>
      <c r="AL473" s="125"/>
      <c r="AM473" s="126"/>
      <c r="AN473" s="127"/>
      <c r="AO473" s="127"/>
      <c r="AP473" s="127"/>
      <c r="AQ473" s="115" t="str">
        <f t="shared" si="90"/>
        <v/>
      </c>
      <c r="AR473" s="115">
        <f t="shared" si="91"/>
        <v>0</v>
      </c>
      <c r="AS473" s="115" t="str">
        <f t="shared" si="86"/>
        <v/>
      </c>
      <c r="AT473" s="116" t="str">
        <f ca="1">IF(AS473="","",MIN(OFFSET(C473,0,0):OFFSET(C473,AS473-1,0)))</f>
        <v/>
      </c>
      <c r="AU473" s="116" t="str">
        <f ca="1">IF(AS473="","",MIN(OFFSET(D473,0,0):OFFSET(D473,AS473-1,0)))</f>
        <v/>
      </c>
      <c r="AV473" s="116" t="str">
        <f ca="1">IF(AS473="","",MAX(OFFSET(C473,0,0):OFFSET(C473,AS473-1,0)))</f>
        <v/>
      </c>
      <c r="AW473" s="116" t="str">
        <f ca="1">IF(AS473="","",MAX(OFFSET(D473,0,0):OFFSET(D473,AS473-1,0)))</f>
        <v/>
      </c>
      <c r="AX473" s="116">
        <f t="shared" ca="1" si="92"/>
        <v>0</v>
      </c>
      <c r="AY473" s="117">
        <f t="shared" ca="1" si="93"/>
        <v>0</v>
      </c>
      <c r="AZ473" s="233" t="str">
        <f>IFERROR(IF(#REF!="",R473*'Unit Rates'!$D$17/100,#REF!),"")</f>
        <v/>
      </c>
    </row>
    <row r="474" spans="1:52" ht="15.6" x14ac:dyDescent="0.3">
      <c r="A474" s="327"/>
      <c r="B474" s="329"/>
      <c r="C474" s="328"/>
      <c r="D474" s="330"/>
      <c r="E474" s="110">
        <f t="shared" si="87"/>
        <v>1</v>
      </c>
      <c r="F474" s="121"/>
      <c r="G474" s="121"/>
      <c r="H474" s="122">
        <f t="shared" si="88"/>
        <v>0</v>
      </c>
      <c r="I474" s="123"/>
      <c r="J474" s="111"/>
      <c r="K474" s="112"/>
      <c r="L474" s="113" t="e">
        <f>VLOOKUP('Damage Pickup'!$J474&amp;'Damage Pickup'!$K474,Code!$I$2:$M$51,4,0)</f>
        <v>#N/A</v>
      </c>
      <c r="M474" s="331"/>
      <c r="N474" s="332"/>
      <c r="O474" s="286"/>
      <c r="P474" s="109"/>
      <c r="Q474" s="114" t="e">
        <f>VLOOKUP(J474&amp;K474,Code!$I$2:$M$51,5,0)</f>
        <v>#N/A</v>
      </c>
      <c r="R474" s="262" t="e">
        <f t="shared" si="89"/>
        <v>#N/A</v>
      </c>
      <c r="S474" s="333">
        <f t="shared" si="84"/>
        <v>0</v>
      </c>
      <c r="T474" s="264" t="str">
        <f>IFERROR(R474*'Unit Rates'!$D$17/100,"")</f>
        <v/>
      </c>
      <c r="U474" s="260">
        <f t="shared" si="85"/>
        <v>0</v>
      </c>
      <c r="V474" s="284"/>
      <c r="W474" s="280" t="s">
        <v>385</v>
      </c>
      <c r="X474" s="281" t="s">
        <v>371</v>
      </c>
      <c r="Y474" s="281"/>
      <c r="Z474" s="280"/>
      <c r="AA474" s="281"/>
      <c r="AB474" s="281"/>
      <c r="AC474" s="282"/>
      <c r="AD474" s="281"/>
      <c r="AE474" s="281"/>
      <c r="AF474" s="281"/>
      <c r="AG474" s="280"/>
      <c r="AH474" s="282"/>
      <c r="AI474" s="280"/>
      <c r="AJ474" s="282"/>
      <c r="AK474" s="124"/>
      <c r="AL474" s="125"/>
      <c r="AM474" s="126"/>
      <c r="AN474" s="127"/>
      <c r="AO474" s="127"/>
      <c r="AP474" s="127"/>
      <c r="AQ474" s="115" t="str">
        <f t="shared" si="90"/>
        <v/>
      </c>
      <c r="AR474" s="115">
        <f t="shared" si="91"/>
        <v>0</v>
      </c>
      <c r="AS474" s="115" t="str">
        <f t="shared" si="86"/>
        <v/>
      </c>
      <c r="AT474" s="116" t="str">
        <f ca="1">IF(AS474="","",MIN(OFFSET(C474,0,0):OFFSET(C474,AS474-1,0)))</f>
        <v/>
      </c>
      <c r="AU474" s="116" t="str">
        <f ca="1">IF(AS474="","",MIN(OFFSET(D474,0,0):OFFSET(D474,AS474-1,0)))</f>
        <v/>
      </c>
      <c r="AV474" s="116" t="str">
        <f ca="1">IF(AS474="","",MAX(OFFSET(C474,0,0):OFFSET(C474,AS474-1,0)))</f>
        <v/>
      </c>
      <c r="AW474" s="116" t="str">
        <f ca="1">IF(AS474="","",MAX(OFFSET(D474,0,0):OFFSET(D474,AS474-1,0)))</f>
        <v/>
      </c>
      <c r="AX474" s="116">
        <f t="shared" ca="1" si="92"/>
        <v>0</v>
      </c>
      <c r="AY474" s="117">
        <f t="shared" ca="1" si="93"/>
        <v>0</v>
      </c>
      <c r="AZ474" s="233" t="str">
        <f>IFERROR(IF(#REF!="",R474*'Unit Rates'!$D$17/100,#REF!),"")</f>
        <v/>
      </c>
    </row>
    <row r="475" spans="1:52" ht="15.6" x14ac:dyDescent="0.3">
      <c r="A475" s="327"/>
      <c r="B475" s="329"/>
      <c r="C475" s="328"/>
      <c r="D475" s="330"/>
      <c r="E475" s="110">
        <f t="shared" si="87"/>
        <v>1</v>
      </c>
      <c r="F475" s="121"/>
      <c r="G475" s="121"/>
      <c r="H475" s="122">
        <f t="shared" si="88"/>
        <v>0</v>
      </c>
      <c r="I475" s="123"/>
      <c r="J475" s="111"/>
      <c r="K475" s="112"/>
      <c r="L475" s="113" t="e">
        <f>VLOOKUP('Damage Pickup'!$J475&amp;'Damage Pickup'!$K475,Code!$I$2:$M$51,4,0)</f>
        <v>#N/A</v>
      </c>
      <c r="M475" s="331"/>
      <c r="N475" s="332"/>
      <c r="O475" s="286"/>
      <c r="P475" s="109"/>
      <c r="Q475" s="114" t="e">
        <f>VLOOKUP(J475&amp;K475,Code!$I$2:$M$51,5,0)</f>
        <v>#N/A</v>
      </c>
      <c r="R475" s="262" t="e">
        <f t="shared" si="89"/>
        <v>#N/A</v>
      </c>
      <c r="S475" s="333">
        <f t="shared" si="84"/>
        <v>0</v>
      </c>
      <c r="T475" s="264" t="str">
        <f>IFERROR(R475*'Unit Rates'!$D$17/100,"")</f>
        <v/>
      </c>
      <c r="U475" s="260">
        <f t="shared" si="85"/>
        <v>0</v>
      </c>
      <c r="V475" s="284"/>
      <c r="W475" s="280" t="s">
        <v>385</v>
      </c>
      <c r="X475" s="281" t="s">
        <v>371</v>
      </c>
      <c r="Y475" s="281"/>
      <c r="Z475" s="280"/>
      <c r="AA475" s="281"/>
      <c r="AB475" s="281"/>
      <c r="AC475" s="282"/>
      <c r="AD475" s="281"/>
      <c r="AE475" s="281"/>
      <c r="AF475" s="281"/>
      <c r="AG475" s="280"/>
      <c r="AH475" s="282"/>
      <c r="AI475" s="280"/>
      <c r="AJ475" s="282"/>
      <c r="AK475" s="124"/>
      <c r="AL475" s="125"/>
      <c r="AM475" s="126"/>
      <c r="AN475" s="127"/>
      <c r="AO475" s="127"/>
      <c r="AP475" s="127"/>
      <c r="AQ475" s="115" t="str">
        <f t="shared" si="90"/>
        <v/>
      </c>
      <c r="AR475" s="115">
        <f t="shared" si="91"/>
        <v>0</v>
      </c>
      <c r="AS475" s="115" t="str">
        <f t="shared" si="86"/>
        <v/>
      </c>
      <c r="AT475" s="116" t="str">
        <f ca="1">IF(AS475="","",MIN(OFFSET(C475,0,0):OFFSET(C475,AS475-1,0)))</f>
        <v/>
      </c>
      <c r="AU475" s="116" t="str">
        <f ca="1">IF(AS475="","",MIN(OFFSET(D475,0,0):OFFSET(D475,AS475-1,0)))</f>
        <v/>
      </c>
      <c r="AV475" s="116" t="str">
        <f ca="1">IF(AS475="","",MAX(OFFSET(C475,0,0):OFFSET(C475,AS475-1,0)))</f>
        <v/>
      </c>
      <c r="AW475" s="116" t="str">
        <f ca="1">IF(AS475="","",MAX(OFFSET(D475,0,0):OFFSET(D475,AS475-1,0)))</f>
        <v/>
      </c>
      <c r="AX475" s="116">
        <f t="shared" ca="1" si="92"/>
        <v>0</v>
      </c>
      <c r="AY475" s="117">
        <f t="shared" ca="1" si="93"/>
        <v>0</v>
      </c>
      <c r="AZ475" s="233" t="str">
        <f>IFERROR(IF(#REF!="",R475*'Unit Rates'!$D$17/100,#REF!),"")</f>
        <v/>
      </c>
    </row>
    <row r="476" spans="1:52" ht="15.6" x14ac:dyDescent="0.3">
      <c r="A476" s="327"/>
      <c r="B476" s="329"/>
      <c r="C476" s="328"/>
      <c r="D476" s="330"/>
      <c r="E476" s="110">
        <f t="shared" si="87"/>
        <v>1</v>
      </c>
      <c r="F476" s="121"/>
      <c r="G476" s="121"/>
      <c r="H476" s="122">
        <f t="shared" si="88"/>
        <v>0</v>
      </c>
      <c r="I476" s="123"/>
      <c r="J476" s="111"/>
      <c r="K476" s="112"/>
      <c r="L476" s="113" t="e">
        <f>VLOOKUP('Damage Pickup'!$J476&amp;'Damage Pickup'!$K476,Code!$I$2:$M$51,4,0)</f>
        <v>#N/A</v>
      </c>
      <c r="M476" s="331"/>
      <c r="N476" s="332"/>
      <c r="O476" s="286"/>
      <c r="P476" s="109"/>
      <c r="Q476" s="114" t="e">
        <f>VLOOKUP(J476&amp;K476,Code!$I$2:$M$51,5,0)</f>
        <v>#N/A</v>
      </c>
      <c r="R476" s="262" t="e">
        <f t="shared" si="89"/>
        <v>#N/A</v>
      </c>
      <c r="S476" s="333">
        <f t="shared" si="84"/>
        <v>0</v>
      </c>
      <c r="T476" s="264" t="str">
        <f>IFERROR(R476*'Unit Rates'!$D$17/100,"")</f>
        <v/>
      </c>
      <c r="U476" s="260">
        <f t="shared" si="85"/>
        <v>0</v>
      </c>
      <c r="V476" s="284"/>
      <c r="W476" s="280" t="s">
        <v>385</v>
      </c>
      <c r="X476" s="281" t="s">
        <v>371</v>
      </c>
      <c r="Y476" s="281"/>
      <c r="Z476" s="280"/>
      <c r="AA476" s="281"/>
      <c r="AB476" s="281"/>
      <c r="AC476" s="282"/>
      <c r="AD476" s="281"/>
      <c r="AE476" s="281"/>
      <c r="AF476" s="281"/>
      <c r="AG476" s="280"/>
      <c r="AH476" s="282"/>
      <c r="AI476" s="280"/>
      <c r="AJ476" s="282"/>
      <c r="AK476" s="124"/>
      <c r="AL476" s="125"/>
      <c r="AM476" s="126"/>
      <c r="AN476" s="127"/>
      <c r="AO476" s="127"/>
      <c r="AP476" s="127"/>
      <c r="AQ476" s="115" t="str">
        <f t="shared" si="90"/>
        <v/>
      </c>
      <c r="AR476" s="115">
        <f t="shared" si="91"/>
        <v>0</v>
      </c>
      <c r="AS476" s="115" t="str">
        <f t="shared" si="86"/>
        <v/>
      </c>
      <c r="AT476" s="116" t="str">
        <f ca="1">IF(AS476="","",MIN(OFFSET(C476,0,0):OFFSET(C476,AS476-1,0)))</f>
        <v/>
      </c>
      <c r="AU476" s="116" t="str">
        <f ca="1">IF(AS476="","",MIN(OFFSET(D476,0,0):OFFSET(D476,AS476-1,0)))</f>
        <v/>
      </c>
      <c r="AV476" s="116" t="str">
        <f ca="1">IF(AS476="","",MAX(OFFSET(C476,0,0):OFFSET(C476,AS476-1,0)))</f>
        <v/>
      </c>
      <c r="AW476" s="116" t="str">
        <f ca="1">IF(AS476="","",MAX(OFFSET(D476,0,0):OFFSET(D476,AS476-1,0)))</f>
        <v/>
      </c>
      <c r="AX476" s="116">
        <f t="shared" ca="1" si="92"/>
        <v>0</v>
      </c>
      <c r="AY476" s="117">
        <f t="shared" ca="1" si="93"/>
        <v>0</v>
      </c>
      <c r="AZ476" s="233" t="str">
        <f>IFERROR(IF(#REF!="",R476*'Unit Rates'!$D$17/100,#REF!),"")</f>
        <v/>
      </c>
    </row>
    <row r="477" spans="1:52" ht="15.6" x14ac:dyDescent="0.3">
      <c r="A477" s="327"/>
      <c r="B477" s="329"/>
      <c r="C477" s="328"/>
      <c r="D477" s="330"/>
      <c r="E477" s="110">
        <f t="shared" si="87"/>
        <v>1</v>
      </c>
      <c r="F477" s="121"/>
      <c r="G477" s="121"/>
      <c r="H477" s="122">
        <f t="shared" si="88"/>
        <v>0</v>
      </c>
      <c r="I477" s="123"/>
      <c r="J477" s="111"/>
      <c r="K477" s="112"/>
      <c r="L477" s="113" t="e">
        <f>VLOOKUP('Damage Pickup'!$J477&amp;'Damage Pickup'!$K477,Code!$I$2:$M$51,4,0)</f>
        <v>#N/A</v>
      </c>
      <c r="M477" s="331"/>
      <c r="N477" s="332"/>
      <c r="O477" s="286"/>
      <c r="P477" s="109"/>
      <c r="Q477" s="114" t="e">
        <f>VLOOKUP(J477&amp;K477,Code!$I$2:$M$51,5,0)</f>
        <v>#N/A</v>
      </c>
      <c r="R477" s="262" t="e">
        <f t="shared" si="89"/>
        <v>#N/A</v>
      </c>
      <c r="S477" s="333">
        <f t="shared" si="84"/>
        <v>0</v>
      </c>
      <c r="T477" s="264" t="str">
        <f>IFERROR(R477*'Unit Rates'!$D$17/100,"")</f>
        <v/>
      </c>
      <c r="U477" s="260">
        <f t="shared" si="85"/>
        <v>0</v>
      </c>
      <c r="V477" s="284"/>
      <c r="W477" s="280" t="s">
        <v>385</v>
      </c>
      <c r="X477" s="281" t="s">
        <v>371</v>
      </c>
      <c r="Y477" s="281"/>
      <c r="Z477" s="280"/>
      <c r="AA477" s="281"/>
      <c r="AB477" s="281"/>
      <c r="AC477" s="282"/>
      <c r="AD477" s="281"/>
      <c r="AE477" s="281"/>
      <c r="AF477" s="281"/>
      <c r="AG477" s="280"/>
      <c r="AH477" s="282"/>
      <c r="AI477" s="280"/>
      <c r="AJ477" s="282"/>
      <c r="AK477" s="124"/>
      <c r="AL477" s="125"/>
      <c r="AM477" s="126"/>
      <c r="AN477" s="127"/>
      <c r="AO477" s="127"/>
      <c r="AP477" s="127"/>
      <c r="AQ477" s="115" t="str">
        <f t="shared" si="90"/>
        <v/>
      </c>
      <c r="AR477" s="115">
        <f t="shared" si="91"/>
        <v>0</v>
      </c>
      <c r="AS477" s="115" t="str">
        <f t="shared" si="86"/>
        <v/>
      </c>
      <c r="AT477" s="116" t="str">
        <f ca="1">IF(AS477="","",MIN(OFFSET(C477,0,0):OFFSET(C477,AS477-1,0)))</f>
        <v/>
      </c>
      <c r="AU477" s="116" t="str">
        <f ca="1">IF(AS477="","",MIN(OFFSET(D477,0,0):OFFSET(D477,AS477-1,0)))</f>
        <v/>
      </c>
      <c r="AV477" s="116" t="str">
        <f ca="1">IF(AS477="","",MAX(OFFSET(C477,0,0):OFFSET(C477,AS477-1,0)))</f>
        <v/>
      </c>
      <c r="AW477" s="116" t="str">
        <f ca="1">IF(AS477="","",MAX(OFFSET(D477,0,0):OFFSET(D477,AS477-1,0)))</f>
        <v/>
      </c>
      <c r="AX477" s="116">
        <f t="shared" ca="1" si="92"/>
        <v>0</v>
      </c>
      <c r="AY477" s="117">
        <f t="shared" ca="1" si="93"/>
        <v>0</v>
      </c>
      <c r="AZ477" s="233" t="str">
        <f>IFERROR(IF(#REF!="",R477*'Unit Rates'!$D$17/100,#REF!),"")</f>
        <v/>
      </c>
    </row>
    <row r="478" spans="1:52" ht="15.6" x14ac:dyDescent="0.3">
      <c r="A478" s="327"/>
      <c r="B478" s="329"/>
      <c r="C478" s="328"/>
      <c r="D478" s="330"/>
      <c r="E478" s="110">
        <f t="shared" si="87"/>
        <v>1</v>
      </c>
      <c r="F478" s="121"/>
      <c r="G478" s="121"/>
      <c r="H478" s="122">
        <f t="shared" si="88"/>
        <v>0</v>
      </c>
      <c r="I478" s="123"/>
      <c r="J478" s="111"/>
      <c r="K478" s="112"/>
      <c r="L478" s="113" t="e">
        <f>VLOOKUP('Damage Pickup'!$J478&amp;'Damage Pickup'!$K478,Code!$I$2:$M$51,4,0)</f>
        <v>#N/A</v>
      </c>
      <c r="M478" s="331"/>
      <c r="N478" s="332"/>
      <c r="O478" s="286"/>
      <c r="P478" s="109"/>
      <c r="Q478" s="114" t="e">
        <f>VLOOKUP(J478&amp;K478,Code!$I$2:$M$51,5,0)</f>
        <v>#N/A</v>
      </c>
      <c r="R478" s="262" t="e">
        <f t="shared" si="89"/>
        <v>#N/A</v>
      </c>
      <c r="S478" s="333">
        <f t="shared" si="84"/>
        <v>0</v>
      </c>
      <c r="T478" s="264" t="str">
        <f>IFERROR(R478*'Unit Rates'!$D$17/100,"")</f>
        <v/>
      </c>
      <c r="U478" s="260">
        <f t="shared" si="85"/>
        <v>0</v>
      </c>
      <c r="V478" s="284"/>
      <c r="W478" s="280" t="s">
        <v>385</v>
      </c>
      <c r="X478" s="281" t="s">
        <v>371</v>
      </c>
      <c r="Y478" s="281"/>
      <c r="Z478" s="280"/>
      <c r="AA478" s="281"/>
      <c r="AB478" s="281"/>
      <c r="AC478" s="282"/>
      <c r="AD478" s="281"/>
      <c r="AE478" s="281"/>
      <c r="AF478" s="281"/>
      <c r="AG478" s="280"/>
      <c r="AH478" s="282"/>
      <c r="AI478" s="280"/>
      <c r="AJ478" s="282"/>
      <c r="AK478" s="124"/>
      <c r="AL478" s="125"/>
      <c r="AM478" s="126"/>
      <c r="AN478" s="127"/>
      <c r="AO478" s="127"/>
      <c r="AP478" s="127"/>
      <c r="AQ478" s="115" t="str">
        <f t="shared" si="90"/>
        <v/>
      </c>
      <c r="AR478" s="115">
        <f t="shared" si="91"/>
        <v>0</v>
      </c>
      <c r="AS478" s="115" t="str">
        <f t="shared" si="86"/>
        <v/>
      </c>
      <c r="AT478" s="116" t="str">
        <f ca="1">IF(AS478="","",MIN(OFFSET(C478,0,0):OFFSET(C478,AS478-1,0)))</f>
        <v/>
      </c>
      <c r="AU478" s="116" t="str">
        <f ca="1">IF(AS478="","",MIN(OFFSET(D478,0,0):OFFSET(D478,AS478-1,0)))</f>
        <v/>
      </c>
      <c r="AV478" s="116" t="str">
        <f ca="1">IF(AS478="","",MAX(OFFSET(C478,0,0):OFFSET(C478,AS478-1,0)))</f>
        <v/>
      </c>
      <c r="AW478" s="116" t="str">
        <f ca="1">IF(AS478="","",MAX(OFFSET(D478,0,0):OFFSET(D478,AS478-1,0)))</f>
        <v/>
      </c>
      <c r="AX478" s="116">
        <f t="shared" ca="1" si="92"/>
        <v>0</v>
      </c>
      <c r="AY478" s="117">
        <f t="shared" ca="1" si="93"/>
        <v>0</v>
      </c>
      <c r="AZ478" s="233" t="str">
        <f>IFERROR(IF(#REF!="",R478*'Unit Rates'!$D$17/100,#REF!),"")</f>
        <v/>
      </c>
    </row>
    <row r="479" spans="1:52" ht="15.6" x14ac:dyDescent="0.3">
      <c r="A479" s="327"/>
      <c r="B479" s="329"/>
      <c r="C479" s="328"/>
      <c r="D479" s="330"/>
      <c r="E479" s="110">
        <f t="shared" si="87"/>
        <v>1</v>
      </c>
      <c r="F479" s="121"/>
      <c r="G479" s="121"/>
      <c r="H479" s="122">
        <f t="shared" si="88"/>
        <v>0</v>
      </c>
      <c r="I479" s="123"/>
      <c r="J479" s="111"/>
      <c r="K479" s="112"/>
      <c r="L479" s="113" t="e">
        <f>VLOOKUP('Damage Pickup'!$J479&amp;'Damage Pickup'!$K479,Code!$I$2:$M$51,4,0)</f>
        <v>#N/A</v>
      </c>
      <c r="M479" s="331"/>
      <c r="N479" s="332"/>
      <c r="O479" s="286"/>
      <c r="P479" s="109"/>
      <c r="Q479" s="114" t="e">
        <f>VLOOKUP(J479&amp;K479,Code!$I$2:$M$51,5,0)</f>
        <v>#N/A</v>
      </c>
      <c r="R479" s="262" t="e">
        <f t="shared" si="89"/>
        <v>#N/A</v>
      </c>
      <c r="S479" s="333">
        <f t="shared" si="84"/>
        <v>0</v>
      </c>
      <c r="T479" s="264" t="str">
        <f>IFERROR(R479*'Unit Rates'!$D$17/100,"")</f>
        <v/>
      </c>
      <c r="U479" s="260">
        <f t="shared" si="85"/>
        <v>0</v>
      </c>
      <c r="V479" s="284"/>
      <c r="W479" s="280" t="s">
        <v>385</v>
      </c>
      <c r="X479" s="281" t="s">
        <v>371</v>
      </c>
      <c r="Y479" s="281"/>
      <c r="Z479" s="280"/>
      <c r="AA479" s="281"/>
      <c r="AB479" s="281"/>
      <c r="AC479" s="282"/>
      <c r="AD479" s="281"/>
      <c r="AE479" s="281"/>
      <c r="AF479" s="281"/>
      <c r="AG479" s="280"/>
      <c r="AH479" s="282"/>
      <c r="AI479" s="280"/>
      <c r="AJ479" s="282"/>
      <c r="AK479" s="124"/>
      <c r="AL479" s="125"/>
      <c r="AM479" s="126"/>
      <c r="AN479" s="127"/>
      <c r="AO479" s="127"/>
      <c r="AP479" s="127"/>
      <c r="AQ479" s="115" t="str">
        <f t="shared" si="90"/>
        <v/>
      </c>
      <c r="AR479" s="115">
        <f t="shared" si="91"/>
        <v>0</v>
      </c>
      <c r="AS479" s="115" t="str">
        <f t="shared" si="86"/>
        <v/>
      </c>
      <c r="AT479" s="116" t="str">
        <f ca="1">IF(AS479="","",MIN(OFFSET(C479,0,0):OFFSET(C479,AS479-1,0)))</f>
        <v/>
      </c>
      <c r="AU479" s="116" t="str">
        <f ca="1">IF(AS479="","",MIN(OFFSET(D479,0,0):OFFSET(D479,AS479-1,0)))</f>
        <v/>
      </c>
      <c r="AV479" s="116" t="str">
        <f ca="1">IF(AS479="","",MAX(OFFSET(C479,0,0):OFFSET(C479,AS479-1,0)))</f>
        <v/>
      </c>
      <c r="AW479" s="116" t="str">
        <f ca="1">IF(AS479="","",MAX(OFFSET(D479,0,0):OFFSET(D479,AS479-1,0)))</f>
        <v/>
      </c>
      <c r="AX479" s="116">
        <f t="shared" ca="1" si="92"/>
        <v>0</v>
      </c>
      <c r="AY479" s="117">
        <f t="shared" ca="1" si="93"/>
        <v>0</v>
      </c>
      <c r="AZ479" s="233" t="str">
        <f>IFERROR(IF(#REF!="",R479*'Unit Rates'!$D$17/100,#REF!),"")</f>
        <v/>
      </c>
    </row>
    <row r="480" spans="1:52" ht="15.6" x14ac:dyDescent="0.3">
      <c r="A480" s="327"/>
      <c r="B480" s="329"/>
      <c r="C480" s="328"/>
      <c r="D480" s="330"/>
      <c r="E480" s="110">
        <f t="shared" si="87"/>
        <v>1</v>
      </c>
      <c r="F480" s="121"/>
      <c r="G480" s="121"/>
      <c r="H480" s="122">
        <f t="shared" si="88"/>
        <v>0</v>
      </c>
      <c r="I480" s="123"/>
      <c r="J480" s="111"/>
      <c r="K480" s="112"/>
      <c r="L480" s="113" t="e">
        <f>VLOOKUP('Damage Pickup'!$J480&amp;'Damage Pickup'!$K480,Code!$I$2:$M$51,4,0)</f>
        <v>#N/A</v>
      </c>
      <c r="M480" s="331"/>
      <c r="N480" s="332"/>
      <c r="O480" s="286"/>
      <c r="P480" s="109"/>
      <c r="Q480" s="114" t="e">
        <f>VLOOKUP(J480&amp;K480,Code!$I$2:$M$51,5,0)</f>
        <v>#N/A</v>
      </c>
      <c r="R480" s="262" t="e">
        <f t="shared" si="89"/>
        <v>#N/A</v>
      </c>
      <c r="S480" s="333">
        <f t="shared" si="84"/>
        <v>0</v>
      </c>
      <c r="T480" s="264" t="str">
        <f>IFERROR(R480*'Unit Rates'!$D$17/100,"")</f>
        <v/>
      </c>
      <c r="U480" s="260">
        <f t="shared" si="85"/>
        <v>0</v>
      </c>
      <c r="V480" s="284"/>
      <c r="W480" s="280" t="s">
        <v>385</v>
      </c>
      <c r="X480" s="281" t="s">
        <v>371</v>
      </c>
      <c r="Y480" s="281"/>
      <c r="Z480" s="280"/>
      <c r="AA480" s="281"/>
      <c r="AB480" s="281"/>
      <c r="AC480" s="282"/>
      <c r="AD480" s="281"/>
      <c r="AE480" s="281"/>
      <c r="AF480" s="281"/>
      <c r="AG480" s="280"/>
      <c r="AH480" s="282"/>
      <c r="AI480" s="280"/>
      <c r="AJ480" s="282"/>
      <c r="AK480" s="124"/>
      <c r="AL480" s="125"/>
      <c r="AM480" s="126"/>
      <c r="AN480" s="127"/>
      <c r="AO480" s="127"/>
      <c r="AP480" s="127"/>
      <c r="AQ480" s="115" t="str">
        <f t="shared" si="90"/>
        <v/>
      </c>
      <c r="AR480" s="115">
        <f t="shared" si="91"/>
        <v>0</v>
      </c>
      <c r="AS480" s="115" t="str">
        <f t="shared" si="86"/>
        <v/>
      </c>
      <c r="AT480" s="116" t="str">
        <f ca="1">IF(AS480="","",MIN(OFFSET(C480,0,0):OFFSET(C480,AS480-1,0)))</f>
        <v/>
      </c>
      <c r="AU480" s="116" t="str">
        <f ca="1">IF(AS480="","",MIN(OFFSET(D480,0,0):OFFSET(D480,AS480-1,0)))</f>
        <v/>
      </c>
      <c r="AV480" s="116" t="str">
        <f ca="1">IF(AS480="","",MAX(OFFSET(C480,0,0):OFFSET(C480,AS480-1,0)))</f>
        <v/>
      </c>
      <c r="AW480" s="116" t="str">
        <f ca="1">IF(AS480="","",MAX(OFFSET(D480,0,0):OFFSET(D480,AS480-1,0)))</f>
        <v/>
      </c>
      <c r="AX480" s="116">
        <f t="shared" ca="1" si="92"/>
        <v>0</v>
      </c>
      <c r="AY480" s="117">
        <f t="shared" ca="1" si="93"/>
        <v>0</v>
      </c>
      <c r="AZ480" s="233" t="str">
        <f>IFERROR(IF(#REF!="",R480*'Unit Rates'!$D$17/100,#REF!),"")</f>
        <v/>
      </c>
    </row>
    <row r="481" spans="1:52" ht="15.6" x14ac:dyDescent="0.3">
      <c r="A481" s="327"/>
      <c r="B481" s="329"/>
      <c r="C481" s="328"/>
      <c r="D481" s="330"/>
      <c r="E481" s="110">
        <f t="shared" si="87"/>
        <v>1</v>
      </c>
      <c r="F481" s="121"/>
      <c r="G481" s="121"/>
      <c r="H481" s="122">
        <f t="shared" si="88"/>
        <v>0</v>
      </c>
      <c r="I481" s="123"/>
      <c r="J481" s="111"/>
      <c r="K481" s="112"/>
      <c r="L481" s="113" t="e">
        <f>VLOOKUP('Damage Pickup'!$J481&amp;'Damage Pickup'!$K481,Code!$I$2:$M$51,4,0)</f>
        <v>#N/A</v>
      </c>
      <c r="M481" s="331"/>
      <c r="N481" s="332"/>
      <c r="O481" s="286"/>
      <c r="P481" s="109"/>
      <c r="Q481" s="114" t="e">
        <f>VLOOKUP(J481&amp;K481,Code!$I$2:$M$51,5,0)</f>
        <v>#N/A</v>
      </c>
      <c r="R481" s="262" t="e">
        <f t="shared" si="89"/>
        <v>#N/A</v>
      </c>
      <c r="S481" s="333">
        <f t="shared" si="84"/>
        <v>0</v>
      </c>
      <c r="T481" s="264" t="str">
        <f>IFERROR(R481*'Unit Rates'!$D$17/100,"")</f>
        <v/>
      </c>
      <c r="U481" s="260">
        <f t="shared" si="85"/>
        <v>0</v>
      </c>
      <c r="V481" s="284"/>
      <c r="W481" s="280" t="s">
        <v>385</v>
      </c>
      <c r="X481" s="281" t="s">
        <v>371</v>
      </c>
      <c r="Y481" s="281"/>
      <c r="Z481" s="280"/>
      <c r="AA481" s="281"/>
      <c r="AB481" s="281"/>
      <c r="AC481" s="282"/>
      <c r="AD481" s="281"/>
      <c r="AE481" s="281"/>
      <c r="AF481" s="281"/>
      <c r="AG481" s="280"/>
      <c r="AH481" s="282"/>
      <c r="AI481" s="280"/>
      <c r="AJ481" s="282"/>
      <c r="AK481" s="124"/>
      <c r="AL481" s="125"/>
      <c r="AM481" s="126"/>
      <c r="AN481" s="127"/>
      <c r="AO481" s="127"/>
      <c r="AP481" s="127"/>
      <c r="AQ481" s="115" t="str">
        <f t="shared" si="90"/>
        <v/>
      </c>
      <c r="AR481" s="115">
        <f t="shared" si="91"/>
        <v>0</v>
      </c>
      <c r="AS481" s="115" t="str">
        <f t="shared" si="86"/>
        <v/>
      </c>
      <c r="AT481" s="116" t="str">
        <f ca="1">IF(AS481="","",MIN(OFFSET(C481,0,0):OFFSET(C481,AS481-1,0)))</f>
        <v/>
      </c>
      <c r="AU481" s="116" t="str">
        <f ca="1">IF(AS481="","",MIN(OFFSET(D481,0,0):OFFSET(D481,AS481-1,0)))</f>
        <v/>
      </c>
      <c r="AV481" s="116" t="str">
        <f ca="1">IF(AS481="","",MAX(OFFSET(C481,0,0):OFFSET(C481,AS481-1,0)))</f>
        <v/>
      </c>
      <c r="AW481" s="116" t="str">
        <f ca="1">IF(AS481="","",MAX(OFFSET(D481,0,0):OFFSET(D481,AS481-1,0)))</f>
        <v/>
      </c>
      <c r="AX481" s="116">
        <f t="shared" ca="1" si="92"/>
        <v>0</v>
      </c>
      <c r="AY481" s="117">
        <f t="shared" ca="1" si="93"/>
        <v>0</v>
      </c>
      <c r="AZ481" s="233" t="str">
        <f>IFERROR(IF(#REF!="",R481*'Unit Rates'!$D$17/100,#REF!),"")</f>
        <v/>
      </c>
    </row>
    <row r="482" spans="1:52" ht="15.6" x14ac:dyDescent="0.3">
      <c r="A482" s="327"/>
      <c r="B482" s="329"/>
      <c r="C482" s="328"/>
      <c r="D482" s="330"/>
      <c r="E482" s="110">
        <f t="shared" si="87"/>
        <v>1</v>
      </c>
      <c r="F482" s="121"/>
      <c r="G482" s="121"/>
      <c r="H482" s="122">
        <f t="shared" si="88"/>
        <v>0</v>
      </c>
      <c r="I482" s="123"/>
      <c r="J482" s="111"/>
      <c r="K482" s="112"/>
      <c r="L482" s="113" t="e">
        <f>VLOOKUP('Damage Pickup'!$J482&amp;'Damage Pickup'!$K482,Code!$I$2:$M$51,4,0)</f>
        <v>#N/A</v>
      </c>
      <c r="M482" s="331"/>
      <c r="N482" s="332"/>
      <c r="O482" s="286"/>
      <c r="P482" s="109"/>
      <c r="Q482" s="114" t="e">
        <f>VLOOKUP(J482&amp;K482,Code!$I$2:$M$51,5,0)</f>
        <v>#N/A</v>
      </c>
      <c r="R482" s="262" t="e">
        <f t="shared" si="89"/>
        <v>#N/A</v>
      </c>
      <c r="S482" s="333">
        <f t="shared" si="84"/>
        <v>0</v>
      </c>
      <c r="T482" s="264" t="str">
        <f>IFERROR(R482*'Unit Rates'!$D$17/100,"")</f>
        <v/>
      </c>
      <c r="U482" s="260">
        <f t="shared" si="85"/>
        <v>0</v>
      </c>
      <c r="V482" s="284"/>
      <c r="W482" s="280" t="s">
        <v>385</v>
      </c>
      <c r="X482" s="281" t="s">
        <v>371</v>
      </c>
      <c r="Y482" s="281"/>
      <c r="Z482" s="280"/>
      <c r="AA482" s="281"/>
      <c r="AB482" s="281"/>
      <c r="AC482" s="282"/>
      <c r="AD482" s="281"/>
      <c r="AE482" s="281"/>
      <c r="AF482" s="281"/>
      <c r="AG482" s="280"/>
      <c r="AH482" s="282"/>
      <c r="AI482" s="280"/>
      <c r="AJ482" s="282"/>
      <c r="AK482" s="124"/>
      <c r="AL482" s="125"/>
      <c r="AM482" s="126"/>
      <c r="AN482" s="127"/>
      <c r="AO482" s="127"/>
      <c r="AP482" s="127"/>
      <c r="AQ482" s="115" t="str">
        <f t="shared" si="90"/>
        <v/>
      </c>
      <c r="AR482" s="115">
        <f t="shared" si="91"/>
        <v>0</v>
      </c>
      <c r="AS482" s="115" t="str">
        <f t="shared" si="86"/>
        <v/>
      </c>
      <c r="AT482" s="116" t="str">
        <f ca="1">IF(AS482="","",MIN(OFFSET(C482,0,0):OFFSET(C482,AS482-1,0)))</f>
        <v/>
      </c>
      <c r="AU482" s="116" t="str">
        <f ca="1">IF(AS482="","",MIN(OFFSET(D482,0,0):OFFSET(D482,AS482-1,0)))</f>
        <v/>
      </c>
      <c r="AV482" s="116" t="str">
        <f ca="1">IF(AS482="","",MAX(OFFSET(C482,0,0):OFFSET(C482,AS482-1,0)))</f>
        <v/>
      </c>
      <c r="AW482" s="116" t="str">
        <f ca="1">IF(AS482="","",MAX(OFFSET(D482,0,0):OFFSET(D482,AS482-1,0)))</f>
        <v/>
      </c>
      <c r="AX482" s="116">
        <f t="shared" ca="1" si="92"/>
        <v>0</v>
      </c>
      <c r="AY482" s="117">
        <f t="shared" ca="1" si="93"/>
        <v>0</v>
      </c>
      <c r="AZ482" s="233" t="str">
        <f>IFERROR(IF(#REF!="",R482*'Unit Rates'!$D$17/100,#REF!),"")</f>
        <v/>
      </c>
    </row>
    <row r="483" spans="1:52" ht="15.6" x14ac:dyDescent="0.3">
      <c r="A483" s="327"/>
      <c r="B483" s="329"/>
      <c r="C483" s="328"/>
      <c r="D483" s="330"/>
      <c r="E483" s="110">
        <f t="shared" si="87"/>
        <v>1</v>
      </c>
      <c r="F483" s="121"/>
      <c r="G483" s="121"/>
      <c r="H483" s="122">
        <f t="shared" si="88"/>
        <v>0</v>
      </c>
      <c r="I483" s="123"/>
      <c r="J483" s="111"/>
      <c r="K483" s="112"/>
      <c r="L483" s="113" t="e">
        <f>VLOOKUP('Damage Pickup'!$J483&amp;'Damage Pickup'!$K483,Code!$I$2:$M$51,4,0)</f>
        <v>#N/A</v>
      </c>
      <c r="M483" s="331"/>
      <c r="N483" s="332"/>
      <c r="O483" s="286"/>
      <c r="P483" s="109"/>
      <c r="Q483" s="114" t="e">
        <f>VLOOKUP(J483&amp;K483,Code!$I$2:$M$51,5,0)</f>
        <v>#N/A</v>
      </c>
      <c r="R483" s="262" t="e">
        <f t="shared" si="89"/>
        <v>#N/A</v>
      </c>
      <c r="S483" s="333">
        <f t="shared" si="84"/>
        <v>0</v>
      </c>
      <c r="T483" s="264" t="str">
        <f>IFERROR(R483*'Unit Rates'!$D$17/100,"")</f>
        <v/>
      </c>
      <c r="U483" s="260">
        <f t="shared" si="85"/>
        <v>0</v>
      </c>
      <c r="V483" s="284"/>
      <c r="W483" s="280" t="s">
        <v>385</v>
      </c>
      <c r="X483" s="281" t="s">
        <v>371</v>
      </c>
      <c r="Y483" s="281"/>
      <c r="Z483" s="280"/>
      <c r="AA483" s="281"/>
      <c r="AB483" s="281"/>
      <c r="AC483" s="282"/>
      <c r="AD483" s="281"/>
      <c r="AE483" s="281"/>
      <c r="AF483" s="281"/>
      <c r="AG483" s="280"/>
      <c r="AH483" s="282"/>
      <c r="AI483" s="280"/>
      <c r="AJ483" s="282"/>
      <c r="AK483" s="124"/>
      <c r="AL483" s="125"/>
      <c r="AM483" s="126"/>
      <c r="AN483" s="127"/>
      <c r="AO483" s="127"/>
      <c r="AP483" s="127"/>
      <c r="AQ483" s="115" t="str">
        <f t="shared" si="90"/>
        <v/>
      </c>
      <c r="AR483" s="115">
        <f t="shared" si="91"/>
        <v>0</v>
      </c>
      <c r="AS483" s="115" t="str">
        <f t="shared" si="86"/>
        <v/>
      </c>
      <c r="AT483" s="116" t="str">
        <f ca="1">IF(AS483="","",MIN(OFFSET(C483,0,0):OFFSET(C483,AS483-1,0)))</f>
        <v/>
      </c>
      <c r="AU483" s="116" t="str">
        <f ca="1">IF(AS483="","",MIN(OFFSET(D483,0,0):OFFSET(D483,AS483-1,0)))</f>
        <v/>
      </c>
      <c r="AV483" s="116" t="str">
        <f ca="1">IF(AS483="","",MAX(OFFSET(C483,0,0):OFFSET(C483,AS483-1,0)))</f>
        <v/>
      </c>
      <c r="AW483" s="116" t="str">
        <f ca="1">IF(AS483="","",MAX(OFFSET(D483,0,0):OFFSET(D483,AS483-1,0)))</f>
        <v/>
      </c>
      <c r="AX483" s="116">
        <f t="shared" ca="1" si="92"/>
        <v>0</v>
      </c>
      <c r="AY483" s="117">
        <f t="shared" ca="1" si="93"/>
        <v>0</v>
      </c>
      <c r="AZ483" s="233" t="str">
        <f>IFERROR(IF(#REF!="",R483*'Unit Rates'!$D$17/100,#REF!),"")</f>
        <v/>
      </c>
    </row>
    <row r="484" spans="1:52" ht="15.6" x14ac:dyDescent="0.3">
      <c r="A484" s="327"/>
      <c r="B484" s="329"/>
      <c r="C484" s="328"/>
      <c r="D484" s="330"/>
      <c r="E484" s="110">
        <f t="shared" si="87"/>
        <v>1</v>
      </c>
      <c r="F484" s="121"/>
      <c r="G484" s="121"/>
      <c r="H484" s="122">
        <f t="shared" si="88"/>
        <v>0</v>
      </c>
      <c r="I484" s="123"/>
      <c r="J484" s="111"/>
      <c r="K484" s="112"/>
      <c r="L484" s="113" t="e">
        <f>VLOOKUP('Damage Pickup'!$J484&amp;'Damage Pickup'!$K484,Code!$I$2:$M$51,4,0)</f>
        <v>#N/A</v>
      </c>
      <c r="M484" s="331"/>
      <c r="N484" s="332"/>
      <c r="O484" s="286"/>
      <c r="P484" s="109"/>
      <c r="Q484" s="114" t="e">
        <f>VLOOKUP(J484&amp;K484,Code!$I$2:$M$51,5,0)</f>
        <v>#N/A</v>
      </c>
      <c r="R484" s="262" t="e">
        <f t="shared" si="89"/>
        <v>#N/A</v>
      </c>
      <c r="S484" s="333">
        <f t="shared" si="84"/>
        <v>0</v>
      </c>
      <c r="T484" s="264" t="str">
        <f>IFERROR(R484*'Unit Rates'!$D$17/100,"")</f>
        <v/>
      </c>
      <c r="U484" s="260">
        <f t="shared" si="85"/>
        <v>0</v>
      </c>
      <c r="V484" s="284"/>
      <c r="W484" s="280" t="s">
        <v>385</v>
      </c>
      <c r="X484" s="281" t="s">
        <v>371</v>
      </c>
      <c r="Y484" s="281"/>
      <c r="Z484" s="280"/>
      <c r="AA484" s="281"/>
      <c r="AB484" s="281"/>
      <c r="AC484" s="282"/>
      <c r="AD484" s="281"/>
      <c r="AE484" s="281"/>
      <c r="AF484" s="281"/>
      <c r="AG484" s="280"/>
      <c r="AH484" s="282"/>
      <c r="AI484" s="280"/>
      <c r="AJ484" s="282"/>
      <c r="AK484" s="124"/>
      <c r="AL484" s="125"/>
      <c r="AM484" s="126"/>
      <c r="AN484" s="127"/>
      <c r="AO484" s="127"/>
      <c r="AP484" s="127"/>
      <c r="AQ484" s="115" t="str">
        <f t="shared" si="90"/>
        <v/>
      </c>
      <c r="AR484" s="115">
        <f t="shared" si="91"/>
        <v>0</v>
      </c>
      <c r="AS484" s="115" t="str">
        <f t="shared" si="86"/>
        <v/>
      </c>
      <c r="AT484" s="116" t="str">
        <f ca="1">IF(AS484="","",MIN(OFFSET(C484,0,0):OFFSET(C484,AS484-1,0)))</f>
        <v/>
      </c>
      <c r="AU484" s="116" t="str">
        <f ca="1">IF(AS484="","",MIN(OFFSET(D484,0,0):OFFSET(D484,AS484-1,0)))</f>
        <v/>
      </c>
      <c r="AV484" s="116" t="str">
        <f ca="1">IF(AS484="","",MAX(OFFSET(C484,0,0):OFFSET(C484,AS484-1,0)))</f>
        <v/>
      </c>
      <c r="AW484" s="116" t="str">
        <f ca="1">IF(AS484="","",MAX(OFFSET(D484,0,0):OFFSET(D484,AS484-1,0)))</f>
        <v/>
      </c>
      <c r="AX484" s="116">
        <f t="shared" ca="1" si="92"/>
        <v>0</v>
      </c>
      <c r="AY484" s="117">
        <f t="shared" ca="1" si="93"/>
        <v>0</v>
      </c>
      <c r="AZ484" s="233" t="str">
        <f>IFERROR(IF(#REF!="",R484*'Unit Rates'!$D$17/100,#REF!),"")</f>
        <v/>
      </c>
    </row>
    <row r="485" spans="1:52" ht="15.6" x14ac:dyDescent="0.3">
      <c r="A485" s="327"/>
      <c r="B485" s="329"/>
      <c r="C485" s="328"/>
      <c r="D485" s="330"/>
      <c r="E485" s="110">
        <f t="shared" si="87"/>
        <v>1</v>
      </c>
      <c r="F485" s="121"/>
      <c r="G485" s="121"/>
      <c r="H485" s="122">
        <f t="shared" si="88"/>
        <v>0</v>
      </c>
      <c r="I485" s="123"/>
      <c r="J485" s="111"/>
      <c r="K485" s="112"/>
      <c r="L485" s="113" t="e">
        <f>VLOOKUP('Damage Pickup'!$J485&amp;'Damage Pickup'!$K485,Code!$I$2:$M$51,4,0)</f>
        <v>#N/A</v>
      </c>
      <c r="M485" s="331"/>
      <c r="N485" s="332"/>
      <c r="O485" s="286"/>
      <c r="P485" s="109"/>
      <c r="Q485" s="114" t="e">
        <f>VLOOKUP(J485&amp;K485,Code!$I$2:$M$51,5,0)</f>
        <v>#N/A</v>
      </c>
      <c r="R485" s="262" t="e">
        <f t="shared" si="89"/>
        <v>#N/A</v>
      </c>
      <c r="S485" s="333">
        <f t="shared" si="84"/>
        <v>0</v>
      </c>
      <c r="T485" s="264" t="str">
        <f>IFERROR(R485*'Unit Rates'!$D$17/100,"")</f>
        <v/>
      </c>
      <c r="U485" s="260">
        <f t="shared" si="85"/>
        <v>0</v>
      </c>
      <c r="V485" s="284"/>
      <c r="W485" s="280" t="s">
        <v>385</v>
      </c>
      <c r="X485" s="281" t="s">
        <v>371</v>
      </c>
      <c r="Y485" s="281"/>
      <c r="Z485" s="280"/>
      <c r="AA485" s="281"/>
      <c r="AB485" s="281"/>
      <c r="AC485" s="282"/>
      <c r="AD485" s="281"/>
      <c r="AE485" s="281"/>
      <c r="AF485" s="281"/>
      <c r="AG485" s="280"/>
      <c r="AH485" s="282"/>
      <c r="AI485" s="280"/>
      <c r="AJ485" s="282"/>
      <c r="AK485" s="124"/>
      <c r="AL485" s="125"/>
      <c r="AM485" s="126"/>
      <c r="AN485" s="127"/>
      <c r="AO485" s="127"/>
      <c r="AP485" s="127"/>
      <c r="AQ485" s="115" t="str">
        <f t="shared" si="90"/>
        <v/>
      </c>
      <c r="AR485" s="115">
        <f t="shared" si="91"/>
        <v>0</v>
      </c>
      <c r="AS485" s="115" t="str">
        <f t="shared" si="86"/>
        <v/>
      </c>
      <c r="AT485" s="116" t="str">
        <f ca="1">IF(AS485="","",MIN(OFFSET(C485,0,0):OFFSET(C485,AS485-1,0)))</f>
        <v/>
      </c>
      <c r="AU485" s="116" t="str">
        <f ca="1">IF(AS485="","",MIN(OFFSET(D485,0,0):OFFSET(D485,AS485-1,0)))</f>
        <v/>
      </c>
      <c r="AV485" s="116" t="str">
        <f ca="1">IF(AS485="","",MAX(OFFSET(C485,0,0):OFFSET(C485,AS485-1,0)))</f>
        <v/>
      </c>
      <c r="AW485" s="116" t="str">
        <f ca="1">IF(AS485="","",MAX(OFFSET(D485,0,0):OFFSET(D485,AS485-1,0)))</f>
        <v/>
      </c>
      <c r="AX485" s="116">
        <f t="shared" ca="1" si="92"/>
        <v>0</v>
      </c>
      <c r="AY485" s="117">
        <f t="shared" ca="1" si="93"/>
        <v>0</v>
      </c>
      <c r="AZ485" s="233" t="str">
        <f>IFERROR(IF(#REF!="",R485*'Unit Rates'!$D$17/100,#REF!),"")</f>
        <v/>
      </c>
    </row>
    <row r="486" spans="1:52" ht="15.6" x14ac:dyDescent="0.3">
      <c r="A486" s="327"/>
      <c r="B486" s="329"/>
      <c r="C486" s="328"/>
      <c r="D486" s="330"/>
      <c r="E486" s="110">
        <f t="shared" si="87"/>
        <v>1</v>
      </c>
      <c r="F486" s="121"/>
      <c r="G486" s="121"/>
      <c r="H486" s="122">
        <f t="shared" si="88"/>
        <v>0</v>
      </c>
      <c r="I486" s="123"/>
      <c r="J486" s="111"/>
      <c r="K486" s="112"/>
      <c r="L486" s="113" t="e">
        <f>VLOOKUP('Damage Pickup'!$J486&amp;'Damage Pickup'!$K486,Code!$I$2:$M$51,4,0)</f>
        <v>#N/A</v>
      </c>
      <c r="M486" s="331"/>
      <c r="N486" s="332"/>
      <c r="O486" s="286"/>
      <c r="P486" s="109"/>
      <c r="Q486" s="114" t="e">
        <f>VLOOKUP(J486&amp;K486,Code!$I$2:$M$51,5,0)</f>
        <v>#N/A</v>
      </c>
      <c r="R486" s="262" t="e">
        <f t="shared" si="89"/>
        <v>#N/A</v>
      </c>
      <c r="S486" s="333">
        <f t="shared" si="84"/>
        <v>0</v>
      </c>
      <c r="T486" s="264" t="str">
        <f>IFERROR(R486*'Unit Rates'!$D$17/100,"")</f>
        <v/>
      </c>
      <c r="U486" s="260">
        <f t="shared" si="85"/>
        <v>0</v>
      </c>
      <c r="V486" s="284"/>
      <c r="W486" s="280" t="s">
        <v>385</v>
      </c>
      <c r="X486" s="281" t="s">
        <v>371</v>
      </c>
      <c r="Y486" s="281"/>
      <c r="Z486" s="280"/>
      <c r="AA486" s="281"/>
      <c r="AB486" s="281"/>
      <c r="AC486" s="282"/>
      <c r="AD486" s="281"/>
      <c r="AE486" s="281"/>
      <c r="AF486" s="281"/>
      <c r="AG486" s="280"/>
      <c r="AH486" s="282"/>
      <c r="AI486" s="280"/>
      <c r="AJ486" s="282"/>
      <c r="AK486" s="124"/>
      <c r="AL486" s="125"/>
      <c r="AM486" s="126"/>
      <c r="AN486" s="127"/>
      <c r="AO486" s="127"/>
      <c r="AP486" s="127"/>
      <c r="AQ486" s="115" t="str">
        <f t="shared" si="90"/>
        <v/>
      </c>
      <c r="AR486" s="115">
        <f t="shared" si="91"/>
        <v>0</v>
      </c>
      <c r="AS486" s="115" t="str">
        <f t="shared" si="86"/>
        <v/>
      </c>
      <c r="AT486" s="116" t="str">
        <f ca="1">IF(AS486="","",MIN(OFFSET(C486,0,0):OFFSET(C486,AS486-1,0)))</f>
        <v/>
      </c>
      <c r="AU486" s="116" t="str">
        <f ca="1">IF(AS486="","",MIN(OFFSET(D486,0,0):OFFSET(D486,AS486-1,0)))</f>
        <v/>
      </c>
      <c r="AV486" s="116" t="str">
        <f ca="1">IF(AS486="","",MAX(OFFSET(C486,0,0):OFFSET(C486,AS486-1,0)))</f>
        <v/>
      </c>
      <c r="AW486" s="116" t="str">
        <f ca="1">IF(AS486="","",MAX(OFFSET(D486,0,0):OFFSET(D486,AS486-1,0)))</f>
        <v/>
      </c>
      <c r="AX486" s="116">
        <f t="shared" ca="1" si="92"/>
        <v>0</v>
      </c>
      <c r="AY486" s="117">
        <f t="shared" ca="1" si="93"/>
        <v>0</v>
      </c>
      <c r="AZ486" s="233" t="str">
        <f>IFERROR(IF(#REF!="",R486*'Unit Rates'!$D$17/100,#REF!),"")</f>
        <v/>
      </c>
    </row>
    <row r="487" spans="1:52" ht="15.6" x14ac:dyDescent="0.3">
      <c r="A487" s="327"/>
      <c r="B487" s="329"/>
      <c r="C487" s="328"/>
      <c r="D487" s="330"/>
      <c r="E487" s="110">
        <f t="shared" si="87"/>
        <v>1</v>
      </c>
      <c r="F487" s="121"/>
      <c r="G487" s="121"/>
      <c r="H487" s="122">
        <f t="shared" si="88"/>
        <v>0</v>
      </c>
      <c r="I487" s="123"/>
      <c r="J487" s="111"/>
      <c r="K487" s="112"/>
      <c r="L487" s="113" t="e">
        <f>VLOOKUP('Damage Pickup'!$J487&amp;'Damage Pickup'!$K487,Code!$I$2:$M$51,4,0)</f>
        <v>#N/A</v>
      </c>
      <c r="M487" s="331"/>
      <c r="N487" s="332"/>
      <c r="O487" s="286"/>
      <c r="P487" s="109"/>
      <c r="Q487" s="114" t="e">
        <f>VLOOKUP(J487&amp;K487,Code!$I$2:$M$51,5,0)</f>
        <v>#N/A</v>
      </c>
      <c r="R487" s="262" t="e">
        <f t="shared" si="89"/>
        <v>#N/A</v>
      </c>
      <c r="S487" s="333">
        <f t="shared" si="84"/>
        <v>0</v>
      </c>
      <c r="T487" s="264" t="str">
        <f>IFERROR(R487*'Unit Rates'!$D$17/100,"")</f>
        <v/>
      </c>
      <c r="U487" s="260">
        <f t="shared" si="85"/>
        <v>0</v>
      </c>
      <c r="V487" s="284"/>
      <c r="W487" s="280" t="s">
        <v>385</v>
      </c>
      <c r="X487" s="281" t="s">
        <v>371</v>
      </c>
      <c r="Y487" s="281"/>
      <c r="Z487" s="280"/>
      <c r="AA487" s="281"/>
      <c r="AB487" s="281"/>
      <c r="AC487" s="282"/>
      <c r="AD487" s="281"/>
      <c r="AE487" s="281"/>
      <c r="AF487" s="281"/>
      <c r="AG487" s="280"/>
      <c r="AH487" s="282"/>
      <c r="AI487" s="280"/>
      <c r="AJ487" s="282"/>
      <c r="AK487" s="124"/>
      <c r="AL487" s="125"/>
      <c r="AM487" s="126"/>
      <c r="AN487" s="127"/>
      <c r="AO487" s="127"/>
      <c r="AP487" s="127"/>
      <c r="AQ487" s="115" t="str">
        <f t="shared" si="90"/>
        <v/>
      </c>
      <c r="AR487" s="115">
        <f t="shared" si="91"/>
        <v>0</v>
      </c>
      <c r="AS487" s="115" t="str">
        <f t="shared" si="86"/>
        <v/>
      </c>
      <c r="AT487" s="116" t="str">
        <f ca="1">IF(AS487="","",MIN(OFFSET(C487,0,0):OFFSET(C487,AS487-1,0)))</f>
        <v/>
      </c>
      <c r="AU487" s="116" t="str">
        <f ca="1">IF(AS487="","",MIN(OFFSET(D487,0,0):OFFSET(D487,AS487-1,0)))</f>
        <v/>
      </c>
      <c r="AV487" s="116" t="str">
        <f ca="1">IF(AS487="","",MAX(OFFSET(C487,0,0):OFFSET(C487,AS487-1,0)))</f>
        <v/>
      </c>
      <c r="AW487" s="116" t="str">
        <f ca="1">IF(AS487="","",MAX(OFFSET(D487,0,0):OFFSET(D487,AS487-1,0)))</f>
        <v/>
      </c>
      <c r="AX487" s="116">
        <f t="shared" ca="1" si="92"/>
        <v>0</v>
      </c>
      <c r="AY487" s="117">
        <f t="shared" ca="1" si="93"/>
        <v>0</v>
      </c>
      <c r="AZ487" s="233" t="str">
        <f>IFERROR(IF(#REF!="",R487*'Unit Rates'!$D$17/100,#REF!),"")</f>
        <v/>
      </c>
    </row>
    <row r="488" spans="1:52" ht="15.6" x14ac:dyDescent="0.3">
      <c r="A488" s="327"/>
      <c r="B488" s="329"/>
      <c r="C488" s="328"/>
      <c r="D488" s="330"/>
      <c r="E488" s="110">
        <f t="shared" si="87"/>
        <v>1</v>
      </c>
      <c r="F488" s="121"/>
      <c r="G488" s="121"/>
      <c r="H488" s="122">
        <f t="shared" si="88"/>
        <v>0</v>
      </c>
      <c r="I488" s="123"/>
      <c r="J488" s="111"/>
      <c r="K488" s="112"/>
      <c r="L488" s="113" t="e">
        <f>VLOOKUP('Damage Pickup'!$J488&amp;'Damage Pickup'!$K488,Code!$I$2:$M$51,4,0)</f>
        <v>#N/A</v>
      </c>
      <c r="M488" s="331"/>
      <c r="N488" s="332"/>
      <c r="O488" s="286"/>
      <c r="P488" s="109"/>
      <c r="Q488" s="114" t="e">
        <f>VLOOKUP(J488&amp;K488,Code!$I$2:$M$51,5,0)</f>
        <v>#N/A</v>
      </c>
      <c r="R488" s="262" t="e">
        <f t="shared" si="89"/>
        <v>#N/A</v>
      </c>
      <c r="S488" s="333">
        <f t="shared" si="84"/>
        <v>0</v>
      </c>
      <c r="T488" s="264" t="str">
        <f>IFERROR(R488*'Unit Rates'!$D$17/100,"")</f>
        <v/>
      </c>
      <c r="U488" s="260">
        <f t="shared" si="85"/>
        <v>0</v>
      </c>
      <c r="V488" s="284"/>
      <c r="W488" s="280" t="s">
        <v>385</v>
      </c>
      <c r="X488" s="281" t="s">
        <v>371</v>
      </c>
      <c r="Y488" s="281"/>
      <c r="Z488" s="280"/>
      <c r="AA488" s="281"/>
      <c r="AB488" s="281"/>
      <c r="AC488" s="282"/>
      <c r="AD488" s="281"/>
      <c r="AE488" s="281"/>
      <c r="AF488" s="281"/>
      <c r="AG488" s="280"/>
      <c r="AH488" s="282"/>
      <c r="AI488" s="280"/>
      <c r="AJ488" s="282"/>
      <c r="AK488" s="124"/>
      <c r="AL488" s="125"/>
      <c r="AM488" s="126"/>
      <c r="AN488" s="127"/>
      <c r="AO488" s="127"/>
      <c r="AP488" s="127"/>
      <c r="AQ488" s="115" t="str">
        <f t="shared" si="90"/>
        <v/>
      </c>
      <c r="AR488" s="115">
        <f t="shared" si="91"/>
        <v>0</v>
      </c>
      <c r="AS488" s="115" t="str">
        <f t="shared" si="86"/>
        <v/>
      </c>
      <c r="AT488" s="116" t="str">
        <f ca="1">IF(AS488="","",MIN(OFFSET(C488,0,0):OFFSET(C488,AS488-1,0)))</f>
        <v/>
      </c>
      <c r="AU488" s="116" t="str">
        <f ca="1">IF(AS488="","",MIN(OFFSET(D488,0,0):OFFSET(D488,AS488-1,0)))</f>
        <v/>
      </c>
      <c r="AV488" s="116" t="str">
        <f ca="1">IF(AS488="","",MAX(OFFSET(C488,0,0):OFFSET(C488,AS488-1,0)))</f>
        <v/>
      </c>
      <c r="AW488" s="116" t="str">
        <f ca="1">IF(AS488="","",MAX(OFFSET(D488,0,0):OFFSET(D488,AS488-1,0)))</f>
        <v/>
      </c>
      <c r="AX488" s="116">
        <f t="shared" ca="1" si="92"/>
        <v>0</v>
      </c>
      <c r="AY488" s="117">
        <f t="shared" ca="1" si="93"/>
        <v>0</v>
      </c>
      <c r="AZ488" s="233" t="str">
        <f>IFERROR(IF(#REF!="",R488*'Unit Rates'!$D$17/100,#REF!),"")</f>
        <v/>
      </c>
    </row>
    <row r="489" spans="1:52" ht="15.6" x14ac:dyDescent="0.3">
      <c r="A489" s="327"/>
      <c r="B489" s="329"/>
      <c r="C489" s="328"/>
      <c r="D489" s="330"/>
      <c r="E489" s="110">
        <f t="shared" si="87"/>
        <v>1</v>
      </c>
      <c r="F489" s="121"/>
      <c r="G489" s="121"/>
      <c r="H489" s="122">
        <f t="shared" si="88"/>
        <v>0</v>
      </c>
      <c r="I489" s="123"/>
      <c r="J489" s="111"/>
      <c r="K489" s="112"/>
      <c r="L489" s="113" t="e">
        <f>VLOOKUP('Damage Pickup'!$J489&amp;'Damage Pickup'!$K489,Code!$I$2:$M$51,4,0)</f>
        <v>#N/A</v>
      </c>
      <c r="M489" s="331"/>
      <c r="N489" s="332"/>
      <c r="O489" s="286"/>
      <c r="P489" s="109"/>
      <c r="Q489" s="114" t="e">
        <f>VLOOKUP(J489&amp;K489,Code!$I$2:$M$51,5,0)</f>
        <v>#N/A</v>
      </c>
      <c r="R489" s="262" t="e">
        <f t="shared" si="89"/>
        <v>#N/A</v>
      </c>
      <c r="S489" s="333">
        <f t="shared" si="84"/>
        <v>0</v>
      </c>
      <c r="T489" s="264" t="str">
        <f>IFERROR(R489*'Unit Rates'!$D$17/100,"")</f>
        <v/>
      </c>
      <c r="U489" s="260">
        <f t="shared" si="85"/>
        <v>0</v>
      </c>
      <c r="V489" s="284"/>
      <c r="W489" s="280" t="s">
        <v>385</v>
      </c>
      <c r="X489" s="281" t="s">
        <v>371</v>
      </c>
      <c r="Y489" s="281"/>
      <c r="Z489" s="280"/>
      <c r="AA489" s="281"/>
      <c r="AB489" s="281"/>
      <c r="AC489" s="282"/>
      <c r="AD489" s="281"/>
      <c r="AE489" s="281"/>
      <c r="AF489" s="281"/>
      <c r="AG489" s="280"/>
      <c r="AH489" s="282"/>
      <c r="AI489" s="280"/>
      <c r="AJ489" s="282"/>
      <c r="AK489" s="124"/>
      <c r="AL489" s="125"/>
      <c r="AM489" s="126"/>
      <c r="AN489" s="127"/>
      <c r="AO489" s="127"/>
      <c r="AP489" s="127"/>
      <c r="AQ489" s="115" t="str">
        <f t="shared" si="90"/>
        <v/>
      </c>
      <c r="AR489" s="115">
        <f t="shared" si="91"/>
        <v>0</v>
      </c>
      <c r="AS489" s="115" t="str">
        <f t="shared" si="86"/>
        <v/>
      </c>
      <c r="AT489" s="116" t="str">
        <f ca="1">IF(AS489="","",MIN(OFFSET(C489,0,0):OFFSET(C489,AS489-1,0)))</f>
        <v/>
      </c>
      <c r="AU489" s="116" t="str">
        <f ca="1">IF(AS489="","",MIN(OFFSET(D489,0,0):OFFSET(D489,AS489-1,0)))</f>
        <v/>
      </c>
      <c r="AV489" s="116" t="str">
        <f ca="1">IF(AS489="","",MAX(OFFSET(C489,0,0):OFFSET(C489,AS489-1,0)))</f>
        <v/>
      </c>
      <c r="AW489" s="116" t="str">
        <f ca="1">IF(AS489="","",MAX(OFFSET(D489,0,0):OFFSET(D489,AS489-1,0)))</f>
        <v/>
      </c>
      <c r="AX489" s="116">
        <f t="shared" ca="1" si="92"/>
        <v>0</v>
      </c>
      <c r="AY489" s="117">
        <f t="shared" ca="1" si="93"/>
        <v>0</v>
      </c>
      <c r="AZ489" s="233" t="str">
        <f>IFERROR(IF(#REF!="",R489*'Unit Rates'!$D$17/100,#REF!),"")</f>
        <v/>
      </c>
    </row>
    <row r="490" spans="1:52" ht="15.6" x14ac:dyDescent="0.3">
      <c r="A490" s="327"/>
      <c r="B490" s="329"/>
      <c r="C490" s="328"/>
      <c r="D490" s="330"/>
      <c r="E490" s="110">
        <f t="shared" si="87"/>
        <v>1</v>
      </c>
      <c r="F490" s="121"/>
      <c r="G490" s="121"/>
      <c r="H490" s="122">
        <f t="shared" si="88"/>
        <v>0</v>
      </c>
      <c r="I490" s="123"/>
      <c r="J490" s="111"/>
      <c r="K490" s="112"/>
      <c r="L490" s="113" t="e">
        <f>VLOOKUP('Damage Pickup'!$J490&amp;'Damage Pickup'!$K490,Code!$I$2:$M$51,4,0)</f>
        <v>#N/A</v>
      </c>
      <c r="M490" s="331"/>
      <c r="N490" s="332"/>
      <c r="O490" s="286"/>
      <c r="P490" s="109"/>
      <c r="Q490" s="114" t="e">
        <f>VLOOKUP(J490&amp;K490,Code!$I$2:$M$51,5,0)</f>
        <v>#N/A</v>
      </c>
      <c r="R490" s="262" t="e">
        <f t="shared" si="89"/>
        <v>#N/A</v>
      </c>
      <c r="S490" s="333">
        <f t="shared" si="84"/>
        <v>0</v>
      </c>
      <c r="T490" s="264" t="str">
        <f>IFERROR(R490*'Unit Rates'!$D$17/100,"")</f>
        <v/>
      </c>
      <c r="U490" s="260">
        <f t="shared" si="85"/>
        <v>0</v>
      </c>
      <c r="V490" s="284"/>
      <c r="W490" s="280" t="s">
        <v>385</v>
      </c>
      <c r="X490" s="281" t="s">
        <v>371</v>
      </c>
      <c r="Y490" s="281"/>
      <c r="Z490" s="280"/>
      <c r="AA490" s="281"/>
      <c r="AB490" s="281"/>
      <c r="AC490" s="282"/>
      <c r="AD490" s="281"/>
      <c r="AE490" s="281"/>
      <c r="AF490" s="281"/>
      <c r="AG490" s="280"/>
      <c r="AH490" s="282"/>
      <c r="AI490" s="280"/>
      <c r="AJ490" s="282"/>
      <c r="AK490" s="124"/>
      <c r="AL490" s="125"/>
      <c r="AM490" s="126"/>
      <c r="AN490" s="127"/>
      <c r="AO490" s="127"/>
      <c r="AP490" s="127"/>
      <c r="AQ490" s="115" t="str">
        <f t="shared" si="90"/>
        <v/>
      </c>
      <c r="AR490" s="115">
        <f t="shared" si="91"/>
        <v>0</v>
      </c>
      <c r="AS490" s="115" t="str">
        <f t="shared" si="86"/>
        <v/>
      </c>
      <c r="AT490" s="116" t="str">
        <f ca="1">IF(AS490="","",MIN(OFFSET(C490,0,0):OFFSET(C490,AS490-1,0)))</f>
        <v/>
      </c>
      <c r="AU490" s="116" t="str">
        <f ca="1">IF(AS490="","",MIN(OFFSET(D490,0,0):OFFSET(D490,AS490-1,0)))</f>
        <v/>
      </c>
      <c r="AV490" s="116" t="str">
        <f ca="1">IF(AS490="","",MAX(OFFSET(C490,0,0):OFFSET(C490,AS490-1,0)))</f>
        <v/>
      </c>
      <c r="AW490" s="116" t="str">
        <f ca="1">IF(AS490="","",MAX(OFFSET(D490,0,0):OFFSET(D490,AS490-1,0)))</f>
        <v/>
      </c>
      <c r="AX490" s="116">
        <f t="shared" ca="1" si="92"/>
        <v>0</v>
      </c>
      <c r="AY490" s="117">
        <f t="shared" ca="1" si="93"/>
        <v>0</v>
      </c>
      <c r="AZ490" s="233" t="str">
        <f>IFERROR(IF(#REF!="",R490*'Unit Rates'!$D$17/100,#REF!),"")</f>
        <v/>
      </c>
    </row>
    <row r="491" spans="1:52" ht="15.6" x14ac:dyDescent="0.3">
      <c r="A491" s="327"/>
      <c r="B491" s="329"/>
      <c r="C491" s="328"/>
      <c r="D491" s="330"/>
      <c r="E491" s="110">
        <f t="shared" si="87"/>
        <v>1</v>
      </c>
      <c r="F491" s="121"/>
      <c r="G491" s="121"/>
      <c r="H491" s="122">
        <f t="shared" si="88"/>
        <v>0</v>
      </c>
      <c r="I491" s="123"/>
      <c r="J491" s="111"/>
      <c r="K491" s="112"/>
      <c r="L491" s="113" t="e">
        <f>VLOOKUP('Damage Pickup'!$J491&amp;'Damage Pickup'!$K491,Code!$I$2:$M$51,4,0)</f>
        <v>#N/A</v>
      </c>
      <c r="M491" s="331"/>
      <c r="N491" s="332"/>
      <c r="O491" s="286"/>
      <c r="P491" s="109"/>
      <c r="Q491" s="114" t="e">
        <f>VLOOKUP(J491&amp;K491,Code!$I$2:$M$51,5,0)</f>
        <v>#N/A</v>
      </c>
      <c r="R491" s="262" t="e">
        <f t="shared" si="89"/>
        <v>#N/A</v>
      </c>
      <c r="S491" s="333">
        <f t="shared" si="84"/>
        <v>0</v>
      </c>
      <c r="T491" s="264" t="str">
        <f>IFERROR(R491*'Unit Rates'!$D$17/100,"")</f>
        <v/>
      </c>
      <c r="U491" s="260">
        <f t="shared" si="85"/>
        <v>0</v>
      </c>
      <c r="V491" s="284"/>
      <c r="W491" s="280" t="s">
        <v>385</v>
      </c>
      <c r="X491" s="281" t="s">
        <v>371</v>
      </c>
      <c r="Y491" s="281"/>
      <c r="Z491" s="280"/>
      <c r="AA491" s="281"/>
      <c r="AB491" s="281"/>
      <c r="AC491" s="282"/>
      <c r="AD491" s="281"/>
      <c r="AE491" s="281"/>
      <c r="AF491" s="281"/>
      <c r="AG491" s="280"/>
      <c r="AH491" s="282"/>
      <c r="AI491" s="280"/>
      <c r="AJ491" s="282"/>
      <c r="AK491" s="124"/>
      <c r="AL491" s="125"/>
      <c r="AM491" s="126"/>
      <c r="AN491" s="127"/>
      <c r="AO491" s="127"/>
      <c r="AP491" s="127"/>
      <c r="AQ491" s="115" t="str">
        <f t="shared" si="90"/>
        <v/>
      </c>
      <c r="AR491" s="115">
        <f t="shared" si="91"/>
        <v>0</v>
      </c>
      <c r="AS491" s="115" t="str">
        <f t="shared" si="86"/>
        <v/>
      </c>
      <c r="AT491" s="116" t="str">
        <f ca="1">IF(AS491="","",MIN(OFFSET(C491,0,0):OFFSET(C491,AS491-1,0)))</f>
        <v/>
      </c>
      <c r="AU491" s="116" t="str">
        <f ca="1">IF(AS491="","",MIN(OFFSET(D491,0,0):OFFSET(D491,AS491-1,0)))</f>
        <v/>
      </c>
      <c r="AV491" s="116" t="str">
        <f ca="1">IF(AS491="","",MAX(OFFSET(C491,0,0):OFFSET(C491,AS491-1,0)))</f>
        <v/>
      </c>
      <c r="AW491" s="116" t="str">
        <f ca="1">IF(AS491="","",MAX(OFFSET(D491,0,0):OFFSET(D491,AS491-1,0)))</f>
        <v/>
      </c>
      <c r="AX491" s="116">
        <f t="shared" ca="1" si="92"/>
        <v>0</v>
      </c>
      <c r="AY491" s="117">
        <f t="shared" ca="1" si="93"/>
        <v>0</v>
      </c>
      <c r="AZ491" s="233" t="str">
        <f>IFERROR(IF(#REF!="",R491*'Unit Rates'!$D$17/100,#REF!),"")</f>
        <v/>
      </c>
    </row>
    <row r="492" spans="1:52" ht="15.6" x14ac:dyDescent="0.3">
      <c r="A492" s="327"/>
      <c r="B492" s="329"/>
      <c r="C492" s="328"/>
      <c r="D492" s="330"/>
      <c r="E492" s="110">
        <f t="shared" si="87"/>
        <v>1</v>
      </c>
      <c r="F492" s="121"/>
      <c r="G492" s="121"/>
      <c r="H492" s="122">
        <f t="shared" si="88"/>
        <v>0</v>
      </c>
      <c r="I492" s="123"/>
      <c r="J492" s="111"/>
      <c r="K492" s="112"/>
      <c r="L492" s="113" t="e">
        <f>VLOOKUP('Damage Pickup'!$J492&amp;'Damage Pickup'!$K492,Code!$I$2:$M$51,4,0)</f>
        <v>#N/A</v>
      </c>
      <c r="M492" s="331"/>
      <c r="N492" s="332"/>
      <c r="O492" s="286"/>
      <c r="P492" s="109"/>
      <c r="Q492" s="114" t="e">
        <f>VLOOKUP(J492&amp;K492,Code!$I$2:$M$51,5,0)</f>
        <v>#N/A</v>
      </c>
      <c r="R492" s="262" t="e">
        <f t="shared" si="89"/>
        <v>#N/A</v>
      </c>
      <c r="S492" s="333">
        <f t="shared" si="84"/>
        <v>0</v>
      </c>
      <c r="T492" s="264" t="str">
        <f>IFERROR(R492*'Unit Rates'!$D$17/100,"")</f>
        <v/>
      </c>
      <c r="U492" s="260">
        <f t="shared" si="85"/>
        <v>0</v>
      </c>
      <c r="V492" s="284"/>
      <c r="W492" s="280" t="s">
        <v>385</v>
      </c>
      <c r="X492" s="281" t="s">
        <v>371</v>
      </c>
      <c r="Y492" s="281"/>
      <c r="Z492" s="280"/>
      <c r="AA492" s="281"/>
      <c r="AB492" s="281"/>
      <c r="AC492" s="282"/>
      <c r="AD492" s="281"/>
      <c r="AE492" s="281"/>
      <c r="AF492" s="281"/>
      <c r="AG492" s="280"/>
      <c r="AH492" s="282"/>
      <c r="AI492" s="280"/>
      <c r="AJ492" s="282"/>
      <c r="AK492" s="124"/>
      <c r="AL492" s="125"/>
      <c r="AM492" s="126"/>
      <c r="AN492" s="127"/>
      <c r="AO492" s="127"/>
      <c r="AP492" s="127"/>
      <c r="AQ492" s="115" t="str">
        <f t="shared" si="90"/>
        <v/>
      </c>
      <c r="AR492" s="115">
        <f t="shared" si="91"/>
        <v>0</v>
      </c>
      <c r="AS492" s="115" t="str">
        <f t="shared" si="86"/>
        <v/>
      </c>
      <c r="AT492" s="116" t="str">
        <f ca="1">IF(AS492="","",MIN(OFFSET(C492,0,0):OFFSET(C492,AS492-1,0)))</f>
        <v/>
      </c>
      <c r="AU492" s="116" t="str">
        <f ca="1">IF(AS492="","",MIN(OFFSET(D492,0,0):OFFSET(D492,AS492-1,0)))</f>
        <v/>
      </c>
      <c r="AV492" s="116" t="str">
        <f ca="1">IF(AS492="","",MAX(OFFSET(C492,0,0):OFFSET(C492,AS492-1,0)))</f>
        <v/>
      </c>
      <c r="AW492" s="116" t="str">
        <f ca="1">IF(AS492="","",MAX(OFFSET(D492,0,0):OFFSET(D492,AS492-1,0)))</f>
        <v/>
      </c>
      <c r="AX492" s="116">
        <f t="shared" ca="1" si="92"/>
        <v>0</v>
      </c>
      <c r="AY492" s="117">
        <f t="shared" ca="1" si="93"/>
        <v>0</v>
      </c>
      <c r="AZ492" s="233" t="str">
        <f>IFERROR(IF(#REF!="",R492*'Unit Rates'!$D$17/100,#REF!),"")</f>
        <v/>
      </c>
    </row>
    <row r="493" spans="1:52" ht="15.6" x14ac:dyDescent="0.3">
      <c r="A493" s="327"/>
      <c r="B493" s="329"/>
      <c r="C493" s="328"/>
      <c r="D493" s="330"/>
      <c r="E493" s="110">
        <f t="shared" si="87"/>
        <v>1</v>
      </c>
      <c r="F493" s="121"/>
      <c r="G493" s="121"/>
      <c r="H493" s="122">
        <f t="shared" si="88"/>
        <v>0</v>
      </c>
      <c r="I493" s="123"/>
      <c r="J493" s="111"/>
      <c r="K493" s="112"/>
      <c r="L493" s="113" t="e">
        <f>VLOOKUP('Damage Pickup'!$J493&amp;'Damage Pickup'!$K493,Code!$I$2:$M$51,4,0)</f>
        <v>#N/A</v>
      </c>
      <c r="M493" s="331"/>
      <c r="N493" s="332"/>
      <c r="O493" s="286"/>
      <c r="P493" s="109"/>
      <c r="Q493" s="114" t="e">
        <f>VLOOKUP(J493&amp;K493,Code!$I$2:$M$51,5,0)</f>
        <v>#N/A</v>
      </c>
      <c r="R493" s="262" t="e">
        <f t="shared" si="89"/>
        <v>#N/A</v>
      </c>
      <c r="S493" s="333">
        <f t="shared" si="84"/>
        <v>0</v>
      </c>
      <c r="T493" s="264" t="str">
        <f>IFERROR(R493*'Unit Rates'!$D$17/100,"")</f>
        <v/>
      </c>
      <c r="U493" s="260">
        <f t="shared" si="85"/>
        <v>0</v>
      </c>
      <c r="V493" s="284"/>
      <c r="W493" s="280" t="s">
        <v>385</v>
      </c>
      <c r="X493" s="281" t="s">
        <v>371</v>
      </c>
      <c r="Y493" s="281"/>
      <c r="Z493" s="280"/>
      <c r="AA493" s="281"/>
      <c r="AB493" s="281"/>
      <c r="AC493" s="282"/>
      <c r="AD493" s="281"/>
      <c r="AE493" s="281"/>
      <c r="AF493" s="281"/>
      <c r="AG493" s="280"/>
      <c r="AH493" s="282"/>
      <c r="AI493" s="280"/>
      <c r="AJ493" s="282"/>
      <c r="AK493" s="124"/>
      <c r="AL493" s="125"/>
      <c r="AM493" s="126"/>
      <c r="AN493" s="127"/>
      <c r="AO493" s="127"/>
      <c r="AP493" s="127"/>
      <c r="AQ493" s="115" t="str">
        <f t="shared" si="90"/>
        <v/>
      </c>
      <c r="AR493" s="115">
        <f t="shared" si="91"/>
        <v>0</v>
      </c>
      <c r="AS493" s="115" t="str">
        <f t="shared" si="86"/>
        <v/>
      </c>
      <c r="AT493" s="116" t="str">
        <f ca="1">IF(AS493="","",MIN(OFFSET(C493,0,0):OFFSET(C493,AS493-1,0)))</f>
        <v/>
      </c>
      <c r="AU493" s="116" t="str">
        <f ca="1">IF(AS493="","",MIN(OFFSET(D493,0,0):OFFSET(D493,AS493-1,0)))</f>
        <v/>
      </c>
      <c r="AV493" s="116" t="str">
        <f ca="1">IF(AS493="","",MAX(OFFSET(C493,0,0):OFFSET(C493,AS493-1,0)))</f>
        <v/>
      </c>
      <c r="AW493" s="116" t="str">
        <f ca="1">IF(AS493="","",MAX(OFFSET(D493,0,0):OFFSET(D493,AS493-1,0)))</f>
        <v/>
      </c>
      <c r="AX493" s="116">
        <f t="shared" ca="1" si="92"/>
        <v>0</v>
      </c>
      <c r="AY493" s="117">
        <f t="shared" ca="1" si="93"/>
        <v>0</v>
      </c>
      <c r="AZ493" s="233" t="str">
        <f>IFERROR(IF(#REF!="",R493*'Unit Rates'!$D$17/100,#REF!),"")</f>
        <v/>
      </c>
    </row>
    <row r="494" spans="1:52" ht="15.6" x14ac:dyDescent="0.3">
      <c r="A494" s="327"/>
      <c r="B494" s="329"/>
      <c r="C494" s="328"/>
      <c r="D494" s="330"/>
      <c r="E494" s="110">
        <f t="shared" si="87"/>
        <v>1</v>
      </c>
      <c r="F494" s="121"/>
      <c r="G494" s="121"/>
      <c r="H494" s="122">
        <f t="shared" si="88"/>
        <v>0</v>
      </c>
      <c r="I494" s="123"/>
      <c r="J494" s="111"/>
      <c r="K494" s="112"/>
      <c r="L494" s="113" t="e">
        <f>VLOOKUP('Damage Pickup'!$J494&amp;'Damage Pickup'!$K494,Code!$I$2:$M$51,4,0)</f>
        <v>#N/A</v>
      </c>
      <c r="M494" s="331"/>
      <c r="N494" s="332"/>
      <c r="O494" s="286"/>
      <c r="P494" s="109"/>
      <c r="Q494" s="114" t="e">
        <f>VLOOKUP(J494&amp;K494,Code!$I$2:$M$51,5,0)</f>
        <v>#N/A</v>
      </c>
      <c r="R494" s="262" t="e">
        <f t="shared" si="89"/>
        <v>#N/A</v>
      </c>
      <c r="S494" s="333">
        <f t="shared" si="84"/>
        <v>0</v>
      </c>
      <c r="T494" s="264" t="str">
        <f>IFERROR(R494*'Unit Rates'!$D$17/100,"")</f>
        <v/>
      </c>
      <c r="U494" s="260">
        <f t="shared" si="85"/>
        <v>0</v>
      </c>
      <c r="V494" s="284"/>
      <c r="W494" s="280" t="s">
        <v>385</v>
      </c>
      <c r="X494" s="281" t="s">
        <v>371</v>
      </c>
      <c r="Y494" s="281"/>
      <c r="Z494" s="280"/>
      <c r="AA494" s="281"/>
      <c r="AB494" s="281"/>
      <c r="AC494" s="282"/>
      <c r="AD494" s="281"/>
      <c r="AE494" s="281"/>
      <c r="AF494" s="281"/>
      <c r="AG494" s="280"/>
      <c r="AH494" s="282"/>
      <c r="AI494" s="280"/>
      <c r="AJ494" s="282"/>
      <c r="AK494" s="124"/>
      <c r="AL494" s="125"/>
      <c r="AM494" s="126"/>
      <c r="AN494" s="127"/>
      <c r="AO494" s="127"/>
      <c r="AP494" s="127"/>
      <c r="AQ494" s="115" t="str">
        <f t="shared" si="90"/>
        <v/>
      </c>
      <c r="AR494" s="115">
        <f t="shared" si="91"/>
        <v>0</v>
      </c>
      <c r="AS494" s="115" t="str">
        <f t="shared" si="86"/>
        <v/>
      </c>
      <c r="AT494" s="116" t="str">
        <f ca="1">IF(AS494="","",MIN(OFFSET(C494,0,0):OFFSET(C494,AS494-1,0)))</f>
        <v/>
      </c>
      <c r="AU494" s="116" t="str">
        <f ca="1">IF(AS494="","",MIN(OFFSET(D494,0,0):OFFSET(D494,AS494-1,0)))</f>
        <v/>
      </c>
      <c r="AV494" s="116" t="str">
        <f ca="1">IF(AS494="","",MAX(OFFSET(C494,0,0):OFFSET(C494,AS494-1,0)))</f>
        <v/>
      </c>
      <c r="AW494" s="116" t="str">
        <f ca="1">IF(AS494="","",MAX(OFFSET(D494,0,0):OFFSET(D494,AS494-1,0)))</f>
        <v/>
      </c>
      <c r="AX494" s="116">
        <f t="shared" ca="1" si="92"/>
        <v>0</v>
      </c>
      <c r="AY494" s="117">
        <f t="shared" ca="1" si="93"/>
        <v>0</v>
      </c>
      <c r="AZ494" s="233" t="str">
        <f>IFERROR(IF(#REF!="",R494*'Unit Rates'!$D$17/100,#REF!),"")</f>
        <v/>
      </c>
    </row>
    <row r="495" spans="1:52" ht="15.6" x14ac:dyDescent="0.3">
      <c r="A495" s="327"/>
      <c r="B495" s="329"/>
      <c r="C495" s="328"/>
      <c r="D495" s="330"/>
      <c r="E495" s="110">
        <f t="shared" si="87"/>
        <v>1</v>
      </c>
      <c r="F495" s="121"/>
      <c r="G495" s="121"/>
      <c r="H495" s="122">
        <f t="shared" si="88"/>
        <v>0</v>
      </c>
      <c r="I495" s="123"/>
      <c r="J495" s="111"/>
      <c r="K495" s="112"/>
      <c r="L495" s="113" t="e">
        <f>VLOOKUP('Damage Pickup'!$J495&amp;'Damage Pickup'!$K495,Code!$I$2:$M$51,4,0)</f>
        <v>#N/A</v>
      </c>
      <c r="M495" s="331"/>
      <c r="N495" s="332"/>
      <c r="O495" s="286"/>
      <c r="P495" s="109"/>
      <c r="Q495" s="114" t="e">
        <f>VLOOKUP(J495&amp;K495,Code!$I$2:$M$51,5,0)</f>
        <v>#N/A</v>
      </c>
      <c r="R495" s="262" t="e">
        <f t="shared" si="89"/>
        <v>#N/A</v>
      </c>
      <c r="S495" s="333">
        <f t="shared" si="84"/>
        <v>0</v>
      </c>
      <c r="T495" s="264" t="str">
        <f>IFERROR(R495*'Unit Rates'!$D$17/100,"")</f>
        <v/>
      </c>
      <c r="U495" s="260">
        <f t="shared" si="85"/>
        <v>0</v>
      </c>
      <c r="V495" s="284"/>
      <c r="W495" s="280" t="s">
        <v>385</v>
      </c>
      <c r="X495" s="281" t="s">
        <v>371</v>
      </c>
      <c r="Y495" s="281"/>
      <c r="Z495" s="280"/>
      <c r="AA495" s="281"/>
      <c r="AB495" s="281"/>
      <c r="AC495" s="282"/>
      <c r="AD495" s="281"/>
      <c r="AE495" s="281"/>
      <c r="AF495" s="281"/>
      <c r="AG495" s="280"/>
      <c r="AH495" s="282"/>
      <c r="AI495" s="280"/>
      <c r="AJ495" s="282"/>
      <c r="AK495" s="124"/>
      <c r="AL495" s="125"/>
      <c r="AM495" s="126"/>
      <c r="AN495" s="127"/>
      <c r="AO495" s="127"/>
      <c r="AP495" s="127"/>
      <c r="AQ495" s="115" t="str">
        <f t="shared" si="90"/>
        <v/>
      </c>
      <c r="AR495" s="115">
        <f t="shared" si="91"/>
        <v>0</v>
      </c>
      <c r="AS495" s="115" t="str">
        <f t="shared" si="86"/>
        <v/>
      </c>
      <c r="AT495" s="116" t="str">
        <f ca="1">IF(AS495="","",MIN(OFFSET(C495,0,0):OFFSET(C495,AS495-1,0)))</f>
        <v/>
      </c>
      <c r="AU495" s="116" t="str">
        <f ca="1">IF(AS495="","",MIN(OFFSET(D495,0,0):OFFSET(D495,AS495-1,0)))</f>
        <v/>
      </c>
      <c r="AV495" s="116" t="str">
        <f ca="1">IF(AS495="","",MAX(OFFSET(C495,0,0):OFFSET(C495,AS495-1,0)))</f>
        <v/>
      </c>
      <c r="AW495" s="116" t="str">
        <f ca="1">IF(AS495="","",MAX(OFFSET(D495,0,0):OFFSET(D495,AS495-1,0)))</f>
        <v/>
      </c>
      <c r="AX495" s="116">
        <f t="shared" ca="1" si="92"/>
        <v>0</v>
      </c>
      <c r="AY495" s="117">
        <f t="shared" ca="1" si="93"/>
        <v>0</v>
      </c>
      <c r="AZ495" s="233" t="str">
        <f>IFERROR(IF(#REF!="",R495*'Unit Rates'!$D$17/100,#REF!),"")</f>
        <v/>
      </c>
    </row>
    <row r="496" spans="1:52" ht="15.6" x14ac:dyDescent="0.3">
      <c r="A496" s="327"/>
      <c r="B496" s="329"/>
      <c r="C496" s="328"/>
      <c r="D496" s="330"/>
      <c r="E496" s="110">
        <f t="shared" si="87"/>
        <v>1</v>
      </c>
      <c r="F496" s="121"/>
      <c r="G496" s="121"/>
      <c r="H496" s="122">
        <f t="shared" si="88"/>
        <v>0</v>
      </c>
      <c r="I496" s="123"/>
      <c r="J496" s="111"/>
      <c r="K496" s="112"/>
      <c r="L496" s="113" t="e">
        <f>VLOOKUP('Damage Pickup'!$J496&amp;'Damage Pickup'!$K496,Code!$I$2:$M$51,4,0)</f>
        <v>#N/A</v>
      </c>
      <c r="M496" s="331"/>
      <c r="N496" s="332"/>
      <c r="O496" s="286"/>
      <c r="P496" s="109"/>
      <c r="Q496" s="114" t="e">
        <f>VLOOKUP(J496&amp;K496,Code!$I$2:$M$51,5,0)</f>
        <v>#N/A</v>
      </c>
      <c r="R496" s="262" t="e">
        <f t="shared" si="89"/>
        <v>#N/A</v>
      </c>
      <c r="S496" s="333">
        <f t="shared" si="84"/>
        <v>0</v>
      </c>
      <c r="T496" s="264" t="str">
        <f>IFERROR(R496*'Unit Rates'!$D$17/100,"")</f>
        <v/>
      </c>
      <c r="U496" s="260">
        <f t="shared" si="85"/>
        <v>0</v>
      </c>
      <c r="V496" s="284"/>
      <c r="W496" s="280" t="s">
        <v>385</v>
      </c>
      <c r="X496" s="281" t="s">
        <v>371</v>
      </c>
      <c r="Y496" s="281"/>
      <c r="Z496" s="280"/>
      <c r="AA496" s="281"/>
      <c r="AB496" s="281"/>
      <c r="AC496" s="282"/>
      <c r="AD496" s="281"/>
      <c r="AE496" s="281"/>
      <c r="AF496" s="281"/>
      <c r="AG496" s="280"/>
      <c r="AH496" s="282"/>
      <c r="AI496" s="280"/>
      <c r="AJ496" s="282"/>
      <c r="AK496" s="124"/>
      <c r="AL496" s="125"/>
      <c r="AM496" s="126"/>
      <c r="AN496" s="127"/>
      <c r="AO496" s="127"/>
      <c r="AP496" s="127"/>
      <c r="AQ496" s="115" t="str">
        <f t="shared" si="90"/>
        <v/>
      </c>
      <c r="AR496" s="115">
        <f t="shared" si="91"/>
        <v>0</v>
      </c>
      <c r="AS496" s="115" t="str">
        <f t="shared" si="86"/>
        <v/>
      </c>
      <c r="AT496" s="116" t="str">
        <f ca="1">IF(AS496="","",MIN(OFFSET(C496,0,0):OFFSET(C496,AS496-1,0)))</f>
        <v/>
      </c>
      <c r="AU496" s="116" t="str">
        <f ca="1">IF(AS496="","",MIN(OFFSET(D496,0,0):OFFSET(D496,AS496-1,0)))</f>
        <v/>
      </c>
      <c r="AV496" s="116" t="str">
        <f ca="1">IF(AS496="","",MAX(OFFSET(C496,0,0):OFFSET(C496,AS496-1,0)))</f>
        <v/>
      </c>
      <c r="AW496" s="116" t="str">
        <f ca="1">IF(AS496="","",MAX(OFFSET(D496,0,0):OFFSET(D496,AS496-1,0)))</f>
        <v/>
      </c>
      <c r="AX496" s="116">
        <f t="shared" ca="1" si="92"/>
        <v>0</v>
      </c>
      <c r="AY496" s="117">
        <f t="shared" ca="1" si="93"/>
        <v>0</v>
      </c>
      <c r="AZ496" s="233" t="str">
        <f>IFERROR(IF(#REF!="",R496*'Unit Rates'!$D$17/100,#REF!),"")</f>
        <v/>
      </c>
    </row>
    <row r="497" spans="1:52" ht="15.6" x14ac:dyDescent="0.3">
      <c r="A497" s="327"/>
      <c r="B497" s="329"/>
      <c r="C497" s="328"/>
      <c r="D497" s="330"/>
      <c r="E497" s="110">
        <f t="shared" si="87"/>
        <v>1</v>
      </c>
      <c r="F497" s="121"/>
      <c r="G497" s="121"/>
      <c r="H497" s="122">
        <f t="shared" si="88"/>
        <v>0</v>
      </c>
      <c r="I497" s="123"/>
      <c r="J497" s="111"/>
      <c r="K497" s="112"/>
      <c r="L497" s="113" t="e">
        <f>VLOOKUP('Damage Pickup'!$J497&amp;'Damage Pickup'!$K497,Code!$I$2:$M$51,4,0)</f>
        <v>#N/A</v>
      </c>
      <c r="M497" s="331"/>
      <c r="N497" s="332"/>
      <c r="O497" s="286"/>
      <c r="P497" s="109"/>
      <c r="Q497" s="114" t="e">
        <f>VLOOKUP(J497&amp;K497,Code!$I$2:$M$51,5,0)</f>
        <v>#N/A</v>
      </c>
      <c r="R497" s="262" t="e">
        <f t="shared" si="89"/>
        <v>#N/A</v>
      </c>
      <c r="S497" s="333">
        <f t="shared" si="84"/>
        <v>0</v>
      </c>
      <c r="T497" s="264" t="str">
        <f>IFERROR(R497*'Unit Rates'!$D$17/100,"")</f>
        <v/>
      </c>
      <c r="U497" s="260">
        <f t="shared" si="85"/>
        <v>0</v>
      </c>
      <c r="V497" s="284"/>
      <c r="W497" s="280" t="s">
        <v>385</v>
      </c>
      <c r="X497" s="281" t="s">
        <v>371</v>
      </c>
      <c r="Y497" s="281"/>
      <c r="Z497" s="280"/>
      <c r="AA497" s="281"/>
      <c r="AB497" s="281"/>
      <c r="AC497" s="282"/>
      <c r="AD497" s="281"/>
      <c r="AE497" s="281"/>
      <c r="AF497" s="281"/>
      <c r="AG497" s="280"/>
      <c r="AH497" s="282"/>
      <c r="AI497" s="280"/>
      <c r="AJ497" s="282"/>
      <c r="AK497" s="124"/>
      <c r="AL497" s="125"/>
      <c r="AM497" s="126"/>
      <c r="AN497" s="127"/>
      <c r="AO497" s="127"/>
      <c r="AP497" s="127"/>
      <c r="AQ497" s="115" t="str">
        <f t="shared" si="90"/>
        <v/>
      </c>
      <c r="AR497" s="115">
        <f t="shared" si="91"/>
        <v>0</v>
      </c>
      <c r="AS497" s="115" t="str">
        <f t="shared" si="86"/>
        <v/>
      </c>
      <c r="AT497" s="116" t="str">
        <f ca="1">IF(AS497="","",MIN(OFFSET(C497,0,0):OFFSET(C497,AS497-1,0)))</f>
        <v/>
      </c>
      <c r="AU497" s="116" t="str">
        <f ca="1">IF(AS497="","",MIN(OFFSET(D497,0,0):OFFSET(D497,AS497-1,0)))</f>
        <v/>
      </c>
      <c r="AV497" s="116" t="str">
        <f ca="1">IF(AS497="","",MAX(OFFSET(C497,0,0):OFFSET(C497,AS497-1,0)))</f>
        <v/>
      </c>
      <c r="AW497" s="116" t="str">
        <f ca="1">IF(AS497="","",MAX(OFFSET(D497,0,0):OFFSET(D497,AS497-1,0)))</f>
        <v/>
      </c>
      <c r="AX497" s="116">
        <f t="shared" ca="1" si="92"/>
        <v>0</v>
      </c>
      <c r="AY497" s="117">
        <f t="shared" ca="1" si="93"/>
        <v>0</v>
      </c>
      <c r="AZ497" s="233" t="str">
        <f>IFERROR(IF(#REF!="",R497*'Unit Rates'!$D$17/100,#REF!),"")</f>
        <v/>
      </c>
    </row>
    <row r="498" spans="1:52" ht="15.6" x14ac:dyDescent="0.3">
      <c r="A498" s="327"/>
      <c r="B498" s="329"/>
      <c r="C498" s="328"/>
      <c r="D498" s="330"/>
      <c r="E498" s="110">
        <f t="shared" si="87"/>
        <v>1</v>
      </c>
      <c r="F498" s="121"/>
      <c r="G498" s="121"/>
      <c r="H498" s="122">
        <f t="shared" si="88"/>
        <v>0</v>
      </c>
      <c r="I498" s="123"/>
      <c r="J498" s="111"/>
      <c r="K498" s="112"/>
      <c r="L498" s="113" t="e">
        <f>VLOOKUP('Damage Pickup'!$J498&amp;'Damage Pickup'!$K498,Code!$I$2:$M$51,4,0)</f>
        <v>#N/A</v>
      </c>
      <c r="M498" s="331"/>
      <c r="N498" s="332"/>
      <c r="O498" s="286"/>
      <c r="P498" s="109"/>
      <c r="Q498" s="114" t="e">
        <f>VLOOKUP(J498&amp;K498,Code!$I$2:$M$51,5,0)</f>
        <v>#N/A</v>
      </c>
      <c r="R498" s="262" t="e">
        <f t="shared" si="89"/>
        <v>#N/A</v>
      </c>
      <c r="S498" s="333">
        <f t="shared" si="84"/>
        <v>0</v>
      </c>
      <c r="T498" s="264" t="str">
        <f>IFERROR(R498*'Unit Rates'!$D$17/100,"")</f>
        <v/>
      </c>
      <c r="U498" s="260">
        <f t="shared" si="85"/>
        <v>0</v>
      </c>
      <c r="V498" s="284"/>
      <c r="W498" s="280" t="s">
        <v>385</v>
      </c>
      <c r="X498" s="281" t="s">
        <v>371</v>
      </c>
      <c r="Y498" s="281"/>
      <c r="Z498" s="280"/>
      <c r="AA498" s="281"/>
      <c r="AB498" s="281"/>
      <c r="AC498" s="282"/>
      <c r="AD498" s="281"/>
      <c r="AE498" s="281"/>
      <c r="AF498" s="281"/>
      <c r="AG498" s="280"/>
      <c r="AH498" s="282"/>
      <c r="AI498" s="280"/>
      <c r="AJ498" s="282"/>
      <c r="AK498" s="124"/>
      <c r="AL498" s="125"/>
      <c r="AM498" s="126"/>
      <c r="AN498" s="127"/>
      <c r="AO498" s="127"/>
      <c r="AP498" s="127"/>
      <c r="AQ498" s="115" t="str">
        <f t="shared" si="90"/>
        <v/>
      </c>
      <c r="AR498" s="115">
        <f t="shared" si="91"/>
        <v>0</v>
      </c>
      <c r="AS498" s="115" t="str">
        <f t="shared" si="86"/>
        <v/>
      </c>
      <c r="AT498" s="116" t="str">
        <f ca="1">IF(AS498="","",MIN(OFFSET(C498,0,0):OFFSET(C498,AS498-1,0)))</f>
        <v/>
      </c>
      <c r="AU498" s="116" t="str">
        <f ca="1">IF(AS498="","",MIN(OFFSET(D498,0,0):OFFSET(D498,AS498-1,0)))</f>
        <v/>
      </c>
      <c r="AV498" s="116" t="str">
        <f ca="1">IF(AS498="","",MAX(OFFSET(C498,0,0):OFFSET(C498,AS498-1,0)))</f>
        <v/>
      </c>
      <c r="AW498" s="116" t="str">
        <f ca="1">IF(AS498="","",MAX(OFFSET(D498,0,0):OFFSET(D498,AS498-1,0)))</f>
        <v/>
      </c>
      <c r="AX498" s="116">
        <f t="shared" ca="1" si="92"/>
        <v>0</v>
      </c>
      <c r="AY498" s="117">
        <f t="shared" ca="1" si="93"/>
        <v>0</v>
      </c>
      <c r="AZ498" s="233" t="str">
        <f>IFERROR(IF(#REF!="",R498*'Unit Rates'!$D$17/100,#REF!),"")</f>
        <v/>
      </c>
    </row>
    <row r="499" spans="1:52" ht="15.6" x14ac:dyDescent="0.3">
      <c r="A499" s="327"/>
      <c r="B499" s="329"/>
      <c r="C499" s="328"/>
      <c r="D499" s="330"/>
      <c r="E499" s="110">
        <f t="shared" si="87"/>
        <v>1</v>
      </c>
      <c r="F499" s="121"/>
      <c r="G499" s="121"/>
      <c r="H499" s="122">
        <f t="shared" si="88"/>
        <v>0</v>
      </c>
      <c r="I499" s="123"/>
      <c r="J499" s="111"/>
      <c r="K499" s="112"/>
      <c r="L499" s="113" t="e">
        <f>VLOOKUP('Damage Pickup'!$J499&amp;'Damage Pickup'!$K499,Code!$I$2:$M$51,4,0)</f>
        <v>#N/A</v>
      </c>
      <c r="M499" s="331"/>
      <c r="N499" s="332"/>
      <c r="O499" s="286"/>
      <c r="P499" s="109"/>
      <c r="Q499" s="114" t="e">
        <f>VLOOKUP(J499&amp;K499,Code!$I$2:$M$51,5,0)</f>
        <v>#N/A</v>
      </c>
      <c r="R499" s="262" t="e">
        <f t="shared" si="89"/>
        <v>#N/A</v>
      </c>
      <c r="S499" s="333">
        <f t="shared" si="84"/>
        <v>0</v>
      </c>
      <c r="T499" s="264" t="str">
        <f>IFERROR(R499*'Unit Rates'!$D$17/100,"")</f>
        <v/>
      </c>
      <c r="U499" s="260">
        <f t="shared" si="85"/>
        <v>0</v>
      </c>
      <c r="V499" s="284"/>
      <c r="W499" s="280" t="s">
        <v>385</v>
      </c>
      <c r="X499" s="281" t="s">
        <v>371</v>
      </c>
      <c r="Y499" s="281"/>
      <c r="Z499" s="280"/>
      <c r="AA499" s="281"/>
      <c r="AB499" s="281"/>
      <c r="AC499" s="282"/>
      <c r="AD499" s="281"/>
      <c r="AE499" s="281"/>
      <c r="AF499" s="281"/>
      <c r="AG499" s="280"/>
      <c r="AH499" s="282"/>
      <c r="AI499" s="280"/>
      <c r="AJ499" s="282"/>
      <c r="AK499" s="124"/>
      <c r="AL499" s="125"/>
      <c r="AM499" s="126"/>
      <c r="AN499" s="127"/>
      <c r="AO499" s="127"/>
      <c r="AP499" s="127"/>
      <c r="AQ499" s="115" t="str">
        <f t="shared" si="90"/>
        <v/>
      </c>
      <c r="AR499" s="115">
        <f t="shared" si="91"/>
        <v>0</v>
      </c>
      <c r="AS499" s="115" t="str">
        <f t="shared" si="86"/>
        <v/>
      </c>
      <c r="AT499" s="116" t="str">
        <f ca="1">IF(AS499="","",MIN(OFFSET(C499,0,0):OFFSET(C499,AS499-1,0)))</f>
        <v/>
      </c>
      <c r="AU499" s="116" t="str">
        <f ca="1">IF(AS499="","",MIN(OFFSET(D499,0,0):OFFSET(D499,AS499-1,0)))</f>
        <v/>
      </c>
      <c r="AV499" s="116" t="str">
        <f ca="1">IF(AS499="","",MAX(OFFSET(C499,0,0):OFFSET(C499,AS499-1,0)))</f>
        <v/>
      </c>
      <c r="AW499" s="116" t="str">
        <f ca="1">IF(AS499="","",MAX(OFFSET(D499,0,0):OFFSET(D499,AS499-1,0)))</f>
        <v/>
      </c>
      <c r="AX499" s="116">
        <f t="shared" ca="1" si="92"/>
        <v>0</v>
      </c>
      <c r="AY499" s="117">
        <f t="shared" ca="1" si="93"/>
        <v>0</v>
      </c>
      <c r="AZ499" s="233" t="str">
        <f>IFERROR(IF(#REF!="",R499*'Unit Rates'!$D$17/100,#REF!),"")</f>
        <v/>
      </c>
    </row>
    <row r="500" spans="1:52" ht="15.6" x14ac:dyDescent="0.3">
      <c r="A500" s="327"/>
      <c r="B500" s="329"/>
      <c r="C500" s="328"/>
      <c r="D500" s="330"/>
      <c r="E500" s="110">
        <f t="shared" si="87"/>
        <v>1</v>
      </c>
      <c r="F500" s="121"/>
      <c r="G500" s="121"/>
      <c r="H500" s="122">
        <f t="shared" si="88"/>
        <v>0</v>
      </c>
      <c r="I500" s="123"/>
      <c r="J500" s="111"/>
      <c r="K500" s="112"/>
      <c r="L500" s="113" t="e">
        <f>VLOOKUP('Damage Pickup'!$J500&amp;'Damage Pickup'!$K500,Code!$I$2:$M$51,4,0)</f>
        <v>#N/A</v>
      </c>
      <c r="M500" s="331"/>
      <c r="N500" s="332"/>
      <c r="O500" s="286"/>
      <c r="P500" s="109"/>
      <c r="Q500" s="114" t="e">
        <f>VLOOKUP(J500&amp;K500,Code!$I$2:$M$51,5,0)</f>
        <v>#N/A</v>
      </c>
      <c r="R500" s="262" t="e">
        <f t="shared" si="89"/>
        <v>#N/A</v>
      </c>
      <c r="S500" s="333">
        <f t="shared" si="84"/>
        <v>0</v>
      </c>
      <c r="T500" s="264" t="str">
        <f>IFERROR(R500*'Unit Rates'!$D$17/100,"")</f>
        <v/>
      </c>
      <c r="U500" s="260">
        <f t="shared" si="85"/>
        <v>0</v>
      </c>
      <c r="V500" s="284"/>
      <c r="W500" s="280" t="s">
        <v>385</v>
      </c>
      <c r="X500" s="281" t="s">
        <v>371</v>
      </c>
      <c r="Y500" s="281"/>
      <c r="Z500" s="280"/>
      <c r="AA500" s="281"/>
      <c r="AB500" s="281"/>
      <c r="AC500" s="282"/>
      <c r="AD500" s="281"/>
      <c r="AE500" s="281"/>
      <c r="AF500" s="281"/>
      <c r="AG500" s="280"/>
      <c r="AH500" s="282"/>
      <c r="AI500" s="280"/>
      <c r="AJ500" s="282"/>
      <c r="AK500" s="124"/>
      <c r="AL500" s="125"/>
      <c r="AM500" s="126"/>
      <c r="AN500" s="127"/>
      <c r="AO500" s="127"/>
      <c r="AP500" s="127"/>
      <c r="AQ500" s="115" t="str">
        <f t="shared" si="90"/>
        <v/>
      </c>
      <c r="AR500" s="115">
        <f t="shared" si="91"/>
        <v>0</v>
      </c>
      <c r="AS500" s="115" t="str">
        <f t="shared" si="86"/>
        <v/>
      </c>
      <c r="AT500" s="116" t="str">
        <f ca="1">IF(AS500="","",MIN(OFFSET(C500,0,0):OFFSET(C500,AS500-1,0)))</f>
        <v/>
      </c>
      <c r="AU500" s="116" t="str">
        <f ca="1">IF(AS500="","",MIN(OFFSET(D500,0,0):OFFSET(D500,AS500-1,0)))</f>
        <v/>
      </c>
      <c r="AV500" s="116" t="str">
        <f ca="1">IF(AS500="","",MAX(OFFSET(C500,0,0):OFFSET(C500,AS500-1,0)))</f>
        <v/>
      </c>
      <c r="AW500" s="116" t="str">
        <f ca="1">IF(AS500="","",MAX(OFFSET(D500,0,0):OFFSET(D500,AS500-1,0)))</f>
        <v/>
      </c>
      <c r="AX500" s="116">
        <f t="shared" ca="1" si="92"/>
        <v>0</v>
      </c>
      <c r="AY500" s="117">
        <f t="shared" ca="1" si="93"/>
        <v>0</v>
      </c>
      <c r="AZ500" s="233" t="str">
        <f>IFERROR(IF(#REF!="",R500*'Unit Rates'!$D$17/100,#REF!),"")</f>
        <v/>
      </c>
    </row>
    <row r="501" spans="1:52" ht="15.6" x14ac:dyDescent="0.3">
      <c r="A501" s="327"/>
      <c r="B501" s="329"/>
      <c r="C501" s="328"/>
      <c r="D501" s="330"/>
      <c r="E501" s="110">
        <f t="shared" si="87"/>
        <v>1</v>
      </c>
      <c r="F501" s="121"/>
      <c r="G501" s="121"/>
      <c r="H501" s="122">
        <f t="shared" si="88"/>
        <v>0</v>
      </c>
      <c r="I501" s="123"/>
      <c r="J501" s="111"/>
      <c r="K501" s="112"/>
      <c r="L501" s="113" t="e">
        <f>VLOOKUP('Damage Pickup'!$J501&amp;'Damage Pickup'!$K501,Code!$I$2:$M$51,4,0)</f>
        <v>#N/A</v>
      </c>
      <c r="M501" s="331"/>
      <c r="N501" s="332"/>
      <c r="O501" s="286"/>
      <c r="P501" s="109"/>
      <c r="Q501" s="114" t="e">
        <f>VLOOKUP(J501&amp;K501,Code!$I$2:$M$51,5,0)</f>
        <v>#N/A</v>
      </c>
      <c r="R501" s="262" t="e">
        <f t="shared" si="89"/>
        <v>#N/A</v>
      </c>
      <c r="S501" s="333">
        <f t="shared" si="84"/>
        <v>0</v>
      </c>
      <c r="T501" s="264" t="str">
        <f>IFERROR(R501*'Unit Rates'!$D$17/100,"")</f>
        <v/>
      </c>
      <c r="U501" s="260">
        <f t="shared" si="85"/>
        <v>0</v>
      </c>
      <c r="V501" s="284"/>
      <c r="W501" s="280" t="s">
        <v>385</v>
      </c>
      <c r="X501" s="281" t="s">
        <v>371</v>
      </c>
      <c r="Y501" s="281"/>
      <c r="Z501" s="280"/>
      <c r="AA501" s="281"/>
      <c r="AB501" s="281"/>
      <c r="AC501" s="282"/>
      <c r="AD501" s="281"/>
      <c r="AE501" s="281"/>
      <c r="AF501" s="281"/>
      <c r="AG501" s="280"/>
      <c r="AH501" s="282"/>
      <c r="AI501" s="280"/>
      <c r="AJ501" s="282"/>
      <c r="AK501" s="124"/>
      <c r="AL501" s="125"/>
      <c r="AM501" s="126"/>
      <c r="AN501" s="127"/>
      <c r="AO501" s="127"/>
      <c r="AP501" s="127"/>
      <c r="AQ501" s="115" t="str">
        <f t="shared" si="90"/>
        <v/>
      </c>
      <c r="AR501" s="115">
        <f t="shared" si="91"/>
        <v>0</v>
      </c>
      <c r="AS501" s="115" t="str">
        <f t="shared" si="86"/>
        <v/>
      </c>
      <c r="AT501" s="116" t="str">
        <f ca="1">IF(AS501="","",MIN(OFFSET(C501,0,0):OFFSET(C501,AS501-1,0)))</f>
        <v/>
      </c>
      <c r="AU501" s="116" t="str">
        <f ca="1">IF(AS501="","",MIN(OFFSET(D501,0,0):OFFSET(D501,AS501-1,0)))</f>
        <v/>
      </c>
      <c r="AV501" s="116" t="str">
        <f ca="1">IF(AS501="","",MAX(OFFSET(C501,0,0):OFFSET(C501,AS501-1,0)))</f>
        <v/>
      </c>
      <c r="AW501" s="116" t="str">
        <f ca="1">IF(AS501="","",MAX(OFFSET(D501,0,0):OFFSET(D501,AS501-1,0)))</f>
        <v/>
      </c>
      <c r="AX501" s="116">
        <f t="shared" ca="1" si="92"/>
        <v>0</v>
      </c>
      <c r="AY501" s="117">
        <f t="shared" ca="1" si="93"/>
        <v>0</v>
      </c>
      <c r="AZ501" s="233" t="str">
        <f>IFERROR(IF(#REF!="",R501*'Unit Rates'!$D$17/100,#REF!),"")</f>
        <v/>
      </c>
    </row>
    <row r="502" spans="1:52" ht="15.6" x14ac:dyDescent="0.3">
      <c r="A502" s="327"/>
      <c r="B502" s="329"/>
      <c r="C502" s="328"/>
      <c r="D502" s="330"/>
      <c r="E502" s="110">
        <f t="shared" si="87"/>
        <v>1</v>
      </c>
      <c r="F502" s="121"/>
      <c r="G502" s="121"/>
      <c r="H502" s="122">
        <f t="shared" si="88"/>
        <v>0</v>
      </c>
      <c r="I502" s="123"/>
      <c r="J502" s="111"/>
      <c r="K502" s="112"/>
      <c r="L502" s="113" t="e">
        <f>VLOOKUP('Damage Pickup'!$J502&amp;'Damage Pickup'!$K502,Code!$I$2:$M$51,4,0)</f>
        <v>#N/A</v>
      </c>
      <c r="M502" s="331"/>
      <c r="N502" s="332"/>
      <c r="O502" s="286"/>
      <c r="P502" s="109"/>
      <c r="Q502" s="114" t="e">
        <f>VLOOKUP(J502&amp;K502,Code!$I$2:$M$51,5,0)</f>
        <v>#N/A</v>
      </c>
      <c r="R502" s="262" t="e">
        <f t="shared" si="89"/>
        <v>#N/A</v>
      </c>
      <c r="S502" s="333">
        <f t="shared" si="84"/>
        <v>0</v>
      </c>
      <c r="T502" s="264" t="str">
        <f>IFERROR(R502*'Unit Rates'!$D$17/100,"")</f>
        <v/>
      </c>
      <c r="U502" s="260">
        <f t="shared" si="85"/>
        <v>0</v>
      </c>
      <c r="V502" s="284"/>
      <c r="W502" s="280" t="s">
        <v>385</v>
      </c>
      <c r="X502" s="281" t="s">
        <v>371</v>
      </c>
      <c r="Y502" s="281"/>
      <c r="Z502" s="280"/>
      <c r="AA502" s="281"/>
      <c r="AB502" s="281"/>
      <c r="AC502" s="282"/>
      <c r="AD502" s="281"/>
      <c r="AE502" s="281"/>
      <c r="AF502" s="281"/>
      <c r="AG502" s="280"/>
      <c r="AH502" s="282"/>
      <c r="AI502" s="280"/>
      <c r="AJ502" s="282"/>
      <c r="AK502" s="124"/>
      <c r="AL502" s="125"/>
      <c r="AM502" s="126"/>
      <c r="AN502" s="127"/>
      <c r="AO502" s="127"/>
      <c r="AP502" s="127"/>
      <c r="AQ502" s="115" t="str">
        <f t="shared" si="90"/>
        <v/>
      </c>
      <c r="AR502" s="115">
        <f t="shared" si="91"/>
        <v>0</v>
      </c>
      <c r="AS502" s="115" t="str">
        <f t="shared" si="86"/>
        <v/>
      </c>
      <c r="AT502" s="116" t="str">
        <f ca="1">IF(AS502="","",MIN(OFFSET(C502,0,0):OFFSET(C502,AS502-1,0)))</f>
        <v/>
      </c>
      <c r="AU502" s="116" t="str">
        <f ca="1">IF(AS502="","",MIN(OFFSET(D502,0,0):OFFSET(D502,AS502-1,0)))</f>
        <v/>
      </c>
      <c r="AV502" s="116" t="str">
        <f ca="1">IF(AS502="","",MAX(OFFSET(C502,0,0):OFFSET(C502,AS502-1,0)))</f>
        <v/>
      </c>
      <c r="AW502" s="116" t="str">
        <f ca="1">IF(AS502="","",MAX(OFFSET(D502,0,0):OFFSET(D502,AS502-1,0)))</f>
        <v/>
      </c>
      <c r="AX502" s="116">
        <f t="shared" ca="1" si="92"/>
        <v>0</v>
      </c>
      <c r="AY502" s="117">
        <f t="shared" ca="1" si="93"/>
        <v>0</v>
      </c>
      <c r="AZ502" s="233" t="str">
        <f>IFERROR(IF(#REF!="",R502*'Unit Rates'!$D$17/100,#REF!),"")</f>
        <v/>
      </c>
    </row>
    <row r="503" spans="1:52" ht="15.6" x14ac:dyDescent="0.3">
      <c r="A503" s="327"/>
      <c r="B503" s="329"/>
      <c r="C503" s="328"/>
      <c r="D503" s="330"/>
      <c r="E503" s="110">
        <f t="shared" si="87"/>
        <v>1</v>
      </c>
      <c r="F503" s="121"/>
      <c r="G503" s="121"/>
      <c r="H503" s="122">
        <f t="shared" si="88"/>
        <v>0</v>
      </c>
      <c r="I503" s="123"/>
      <c r="J503" s="111"/>
      <c r="K503" s="112"/>
      <c r="L503" s="113" t="e">
        <f>VLOOKUP('Damage Pickup'!$J503&amp;'Damage Pickup'!$K503,Code!$I$2:$M$51,4,0)</f>
        <v>#N/A</v>
      </c>
      <c r="M503" s="331"/>
      <c r="N503" s="332"/>
      <c r="O503" s="286"/>
      <c r="P503" s="109"/>
      <c r="Q503" s="114" t="e">
        <f>VLOOKUP(J503&amp;K503,Code!$I$2:$M$51,5,0)</f>
        <v>#N/A</v>
      </c>
      <c r="R503" s="262" t="e">
        <f t="shared" si="89"/>
        <v>#N/A</v>
      </c>
      <c r="S503" s="333">
        <f t="shared" si="84"/>
        <v>0</v>
      </c>
      <c r="T503" s="264" t="str">
        <f>IFERROR(R503*'Unit Rates'!$D$17/100,"")</f>
        <v/>
      </c>
      <c r="U503" s="260">
        <f t="shared" si="85"/>
        <v>0</v>
      </c>
      <c r="V503" s="284"/>
      <c r="W503" s="280" t="s">
        <v>385</v>
      </c>
      <c r="X503" s="281" t="s">
        <v>371</v>
      </c>
      <c r="Y503" s="281"/>
      <c r="Z503" s="280"/>
      <c r="AA503" s="281"/>
      <c r="AB503" s="281"/>
      <c r="AC503" s="282"/>
      <c r="AD503" s="281"/>
      <c r="AE503" s="281"/>
      <c r="AF503" s="281"/>
      <c r="AG503" s="280"/>
      <c r="AH503" s="282"/>
      <c r="AI503" s="280"/>
      <c r="AJ503" s="282"/>
      <c r="AK503" s="124"/>
      <c r="AL503" s="125"/>
      <c r="AM503" s="126"/>
      <c r="AN503" s="127"/>
      <c r="AO503" s="127"/>
      <c r="AP503" s="127"/>
      <c r="AQ503" s="115" t="str">
        <f t="shared" si="90"/>
        <v/>
      </c>
      <c r="AR503" s="115">
        <f t="shared" si="91"/>
        <v>0</v>
      </c>
      <c r="AS503" s="115" t="str">
        <f t="shared" si="86"/>
        <v/>
      </c>
      <c r="AT503" s="116" t="str">
        <f ca="1">IF(AS503="","",MIN(OFFSET(C503,0,0):OFFSET(C503,AS503-1,0)))</f>
        <v/>
      </c>
      <c r="AU503" s="116" t="str">
        <f ca="1">IF(AS503="","",MIN(OFFSET(D503,0,0):OFFSET(D503,AS503-1,0)))</f>
        <v/>
      </c>
      <c r="AV503" s="116" t="str">
        <f ca="1">IF(AS503="","",MAX(OFFSET(C503,0,0):OFFSET(C503,AS503-1,0)))</f>
        <v/>
      </c>
      <c r="AW503" s="116" t="str">
        <f ca="1">IF(AS503="","",MAX(OFFSET(D503,0,0):OFFSET(D503,AS503-1,0)))</f>
        <v/>
      </c>
      <c r="AX503" s="116">
        <f t="shared" ca="1" si="92"/>
        <v>0</v>
      </c>
      <c r="AY503" s="117">
        <f t="shared" ca="1" si="93"/>
        <v>0</v>
      </c>
      <c r="AZ503" s="233" t="str">
        <f>IFERROR(IF(#REF!="",R503*'Unit Rates'!$D$17/100,#REF!),"")</f>
        <v/>
      </c>
    </row>
    <row r="504" spans="1:52" ht="15.6" x14ac:dyDescent="0.3">
      <c r="A504" s="327"/>
      <c r="B504" s="329"/>
      <c r="C504" s="328"/>
      <c r="D504" s="330"/>
      <c r="E504" s="110">
        <f t="shared" si="87"/>
        <v>1</v>
      </c>
      <c r="F504" s="121"/>
      <c r="G504" s="121"/>
      <c r="H504" s="122">
        <f t="shared" si="88"/>
        <v>0</v>
      </c>
      <c r="I504" s="123"/>
      <c r="J504" s="111"/>
      <c r="K504" s="112"/>
      <c r="L504" s="113" t="e">
        <f>VLOOKUP('Damage Pickup'!$J504&amp;'Damage Pickup'!$K504,Code!$I$2:$M$51,4,0)</f>
        <v>#N/A</v>
      </c>
      <c r="M504" s="331"/>
      <c r="N504" s="332"/>
      <c r="O504" s="286"/>
      <c r="P504" s="109"/>
      <c r="Q504" s="114" t="e">
        <f>VLOOKUP(J504&amp;K504,Code!$I$2:$M$51,5,0)</f>
        <v>#N/A</v>
      </c>
      <c r="R504" s="262" t="e">
        <f t="shared" si="89"/>
        <v>#N/A</v>
      </c>
      <c r="S504" s="333">
        <f t="shared" si="84"/>
        <v>0</v>
      </c>
      <c r="T504" s="264" t="str">
        <f>IFERROR(R504*'Unit Rates'!$D$17/100,"")</f>
        <v/>
      </c>
      <c r="U504" s="260">
        <f t="shared" si="85"/>
        <v>0</v>
      </c>
      <c r="V504" s="284"/>
      <c r="W504" s="280" t="s">
        <v>385</v>
      </c>
      <c r="X504" s="281" t="s">
        <v>371</v>
      </c>
      <c r="Y504" s="281"/>
      <c r="Z504" s="280"/>
      <c r="AA504" s="281"/>
      <c r="AB504" s="281"/>
      <c r="AC504" s="282"/>
      <c r="AD504" s="281"/>
      <c r="AE504" s="281"/>
      <c r="AF504" s="281"/>
      <c r="AG504" s="280"/>
      <c r="AH504" s="282"/>
      <c r="AI504" s="280"/>
      <c r="AJ504" s="282"/>
      <c r="AK504" s="124"/>
      <c r="AL504" s="125"/>
      <c r="AM504" s="126"/>
      <c r="AN504" s="127"/>
      <c r="AO504" s="127"/>
      <c r="AP504" s="127"/>
      <c r="AQ504" s="115" t="str">
        <f t="shared" si="90"/>
        <v/>
      </c>
      <c r="AR504" s="115">
        <f t="shared" si="91"/>
        <v>0</v>
      </c>
      <c r="AS504" s="115" t="str">
        <f t="shared" si="86"/>
        <v/>
      </c>
      <c r="AT504" s="116" t="str">
        <f ca="1">IF(AS504="","",MIN(OFFSET(C504,0,0):OFFSET(C504,AS504-1,0)))</f>
        <v/>
      </c>
      <c r="AU504" s="116" t="str">
        <f ca="1">IF(AS504="","",MIN(OFFSET(D504,0,0):OFFSET(D504,AS504-1,0)))</f>
        <v/>
      </c>
      <c r="AV504" s="116" t="str">
        <f ca="1">IF(AS504="","",MAX(OFFSET(C504,0,0):OFFSET(C504,AS504-1,0)))</f>
        <v/>
      </c>
      <c r="AW504" s="116" t="str">
        <f ca="1">IF(AS504="","",MAX(OFFSET(D504,0,0):OFFSET(D504,AS504-1,0)))</f>
        <v/>
      </c>
      <c r="AX504" s="116">
        <f t="shared" ca="1" si="92"/>
        <v>0</v>
      </c>
      <c r="AY504" s="117">
        <f t="shared" ca="1" si="93"/>
        <v>0</v>
      </c>
      <c r="AZ504" s="233" t="str">
        <f>IFERROR(IF(#REF!="",R504*'Unit Rates'!$D$17/100,#REF!),"")</f>
        <v/>
      </c>
    </row>
    <row r="505" spans="1:52" ht="15.6" x14ac:dyDescent="0.3">
      <c r="A505" s="327"/>
      <c r="B505" s="329"/>
      <c r="C505" s="328"/>
      <c r="D505" s="330"/>
      <c r="E505" s="110">
        <f t="shared" si="87"/>
        <v>1</v>
      </c>
      <c r="F505" s="121"/>
      <c r="G505" s="121"/>
      <c r="H505" s="122">
        <f t="shared" si="88"/>
        <v>0</v>
      </c>
      <c r="I505" s="123"/>
      <c r="J505" s="111"/>
      <c r="K505" s="112"/>
      <c r="L505" s="113" t="e">
        <f>VLOOKUP('Damage Pickup'!$J505&amp;'Damage Pickup'!$K505,Code!$I$2:$M$51,4,0)</f>
        <v>#N/A</v>
      </c>
      <c r="M505" s="331"/>
      <c r="N505" s="332"/>
      <c r="O505" s="286"/>
      <c r="P505" s="109"/>
      <c r="Q505" s="114" t="e">
        <f>VLOOKUP(J505&amp;K505,Code!$I$2:$M$51,5,0)</f>
        <v>#N/A</v>
      </c>
      <c r="R505" s="262" t="e">
        <f t="shared" si="89"/>
        <v>#N/A</v>
      </c>
      <c r="S505" s="333">
        <f t="shared" ref="S505:S518" si="94">SUMIF($AR:$AR,AQ505,$R:$R)</f>
        <v>0</v>
      </c>
      <c r="T505" s="264" t="str">
        <f>IFERROR(R505*'Unit Rates'!$D$17/100,"")</f>
        <v/>
      </c>
      <c r="U505" s="260">
        <f t="shared" ref="U505:U518" si="95">SUMIF($AR:$AR,AQ505,$T:$T)</f>
        <v>0</v>
      </c>
      <c r="V505" s="284"/>
      <c r="W505" s="280" t="s">
        <v>385</v>
      </c>
      <c r="X505" s="281" t="s">
        <v>371</v>
      </c>
      <c r="Y505" s="281"/>
      <c r="Z505" s="280"/>
      <c r="AA505" s="281"/>
      <c r="AB505" s="281"/>
      <c r="AC505" s="282"/>
      <c r="AD505" s="281"/>
      <c r="AE505" s="281"/>
      <c r="AF505" s="281"/>
      <c r="AG505" s="280"/>
      <c r="AH505" s="282"/>
      <c r="AI505" s="280"/>
      <c r="AJ505" s="282"/>
      <c r="AK505" s="124"/>
      <c r="AL505" s="125"/>
      <c r="AM505" s="126"/>
      <c r="AN505" s="127"/>
      <c r="AO505" s="127"/>
      <c r="AP505" s="127"/>
      <c r="AQ505" s="115" t="str">
        <f t="shared" si="90"/>
        <v/>
      </c>
      <c r="AR505" s="115">
        <f t="shared" si="91"/>
        <v>0</v>
      </c>
      <c r="AS505" s="115" t="str">
        <f t="shared" ref="AS505:AS518" si="96">IF(AQ505="","",COUNTIF($AR:$AR,AQ505))</f>
        <v/>
      </c>
      <c r="AT505" s="116" t="str">
        <f ca="1">IF(AS505="","",MIN(OFFSET(C505,0,0):OFFSET(C505,AS505-1,0)))</f>
        <v/>
      </c>
      <c r="AU505" s="116" t="str">
        <f ca="1">IF(AS505="","",MIN(OFFSET(D505,0,0):OFFSET(D505,AS505-1,0)))</f>
        <v/>
      </c>
      <c r="AV505" s="116" t="str">
        <f ca="1">IF(AS505="","",MAX(OFFSET(C505,0,0):OFFSET(C505,AS505-1,0)))</f>
        <v/>
      </c>
      <c r="AW505" s="116" t="str">
        <f ca="1">IF(AS505="","",MAX(OFFSET(D505,0,0):OFFSET(D505,AS505-1,0)))</f>
        <v/>
      </c>
      <c r="AX505" s="116">
        <f t="shared" ca="1" si="92"/>
        <v>0</v>
      </c>
      <c r="AY505" s="117">
        <f t="shared" ca="1" si="93"/>
        <v>0</v>
      </c>
      <c r="AZ505" s="233" t="str">
        <f>IFERROR(IF(#REF!="",R505*'Unit Rates'!$D$17/100,#REF!),"")</f>
        <v/>
      </c>
    </row>
    <row r="506" spans="1:52" ht="15.6" x14ac:dyDescent="0.3">
      <c r="A506" s="327"/>
      <c r="B506" s="329"/>
      <c r="C506" s="328"/>
      <c r="D506" s="330"/>
      <c r="E506" s="110">
        <f t="shared" si="87"/>
        <v>1</v>
      </c>
      <c r="F506" s="121"/>
      <c r="G506" s="121"/>
      <c r="H506" s="122">
        <f t="shared" si="88"/>
        <v>0</v>
      </c>
      <c r="I506" s="123"/>
      <c r="J506" s="111"/>
      <c r="K506" s="112"/>
      <c r="L506" s="113" t="e">
        <f>VLOOKUP('Damage Pickup'!$J506&amp;'Damage Pickup'!$K506,Code!$I$2:$M$51,4,0)</f>
        <v>#N/A</v>
      </c>
      <c r="M506" s="331"/>
      <c r="N506" s="332"/>
      <c r="O506" s="286"/>
      <c r="P506" s="109"/>
      <c r="Q506" s="114" t="e">
        <f>VLOOKUP(J506&amp;K506,Code!$I$2:$M$51,5,0)</f>
        <v>#N/A</v>
      </c>
      <c r="R506" s="262" t="e">
        <f t="shared" si="89"/>
        <v>#N/A</v>
      </c>
      <c r="S506" s="333">
        <f t="shared" si="94"/>
        <v>0</v>
      </c>
      <c r="T506" s="264" t="str">
        <f>IFERROR(R506*'Unit Rates'!$D$17/100,"")</f>
        <v/>
      </c>
      <c r="U506" s="260">
        <f t="shared" si="95"/>
        <v>0</v>
      </c>
      <c r="V506" s="284"/>
      <c r="W506" s="280" t="s">
        <v>385</v>
      </c>
      <c r="X506" s="281" t="s">
        <v>371</v>
      </c>
      <c r="Y506" s="281"/>
      <c r="Z506" s="280"/>
      <c r="AA506" s="281"/>
      <c r="AB506" s="281"/>
      <c r="AC506" s="282"/>
      <c r="AD506" s="281"/>
      <c r="AE506" s="281"/>
      <c r="AF506" s="281"/>
      <c r="AG506" s="280"/>
      <c r="AH506" s="282"/>
      <c r="AI506" s="280"/>
      <c r="AJ506" s="282"/>
      <c r="AK506" s="124"/>
      <c r="AL506" s="125"/>
      <c r="AM506" s="126"/>
      <c r="AN506" s="127"/>
      <c r="AO506" s="127"/>
      <c r="AP506" s="127"/>
      <c r="AQ506" s="115" t="str">
        <f t="shared" si="90"/>
        <v/>
      </c>
      <c r="AR506" s="115">
        <f t="shared" si="91"/>
        <v>0</v>
      </c>
      <c r="AS506" s="115" t="str">
        <f t="shared" si="96"/>
        <v/>
      </c>
      <c r="AT506" s="116" t="str">
        <f ca="1">IF(AS506="","",MIN(OFFSET(C506,0,0):OFFSET(C506,AS506-1,0)))</f>
        <v/>
      </c>
      <c r="AU506" s="116" t="str">
        <f ca="1">IF(AS506="","",MIN(OFFSET(D506,0,0):OFFSET(D506,AS506-1,0)))</f>
        <v/>
      </c>
      <c r="AV506" s="116" t="str">
        <f ca="1">IF(AS506="","",MAX(OFFSET(C506,0,0):OFFSET(C506,AS506-1,0)))</f>
        <v/>
      </c>
      <c r="AW506" s="116" t="str">
        <f ca="1">IF(AS506="","",MAX(OFFSET(D506,0,0):OFFSET(D506,AS506-1,0)))</f>
        <v/>
      </c>
      <c r="AX506" s="116">
        <f t="shared" ca="1" si="92"/>
        <v>0</v>
      </c>
      <c r="AY506" s="117">
        <f t="shared" ca="1" si="93"/>
        <v>0</v>
      </c>
      <c r="AZ506" s="233" t="str">
        <f>IFERROR(IF(#REF!="",R506*'Unit Rates'!$D$17/100,#REF!),"")</f>
        <v/>
      </c>
    </row>
    <row r="507" spans="1:52" ht="15.6" x14ac:dyDescent="0.3">
      <c r="A507" s="327"/>
      <c r="B507" s="329"/>
      <c r="C507" s="328"/>
      <c r="D507" s="330"/>
      <c r="E507" s="110">
        <f t="shared" si="87"/>
        <v>1</v>
      </c>
      <c r="F507" s="121"/>
      <c r="G507" s="121"/>
      <c r="H507" s="122">
        <f t="shared" si="88"/>
        <v>0</v>
      </c>
      <c r="I507" s="123"/>
      <c r="J507" s="111"/>
      <c r="K507" s="112"/>
      <c r="L507" s="113" t="e">
        <f>VLOOKUP('Damage Pickup'!$J507&amp;'Damage Pickup'!$K507,Code!$I$2:$M$51,4,0)</f>
        <v>#N/A</v>
      </c>
      <c r="M507" s="331"/>
      <c r="N507" s="332"/>
      <c r="O507" s="286"/>
      <c r="P507" s="109"/>
      <c r="Q507" s="114" t="e">
        <f>VLOOKUP(J507&amp;K507,Code!$I$2:$M$51,5,0)</f>
        <v>#N/A</v>
      </c>
      <c r="R507" s="262" t="e">
        <f t="shared" si="89"/>
        <v>#N/A</v>
      </c>
      <c r="S507" s="333">
        <f t="shared" si="94"/>
        <v>0</v>
      </c>
      <c r="T507" s="264" t="str">
        <f>IFERROR(R507*'Unit Rates'!$D$17/100,"")</f>
        <v/>
      </c>
      <c r="U507" s="260">
        <f t="shared" si="95"/>
        <v>0</v>
      </c>
      <c r="V507" s="284"/>
      <c r="W507" s="280" t="s">
        <v>385</v>
      </c>
      <c r="X507" s="281" t="s">
        <v>371</v>
      </c>
      <c r="Y507" s="281"/>
      <c r="Z507" s="280"/>
      <c r="AA507" s="281"/>
      <c r="AB507" s="281"/>
      <c r="AC507" s="282"/>
      <c r="AD507" s="281"/>
      <c r="AE507" s="281"/>
      <c r="AF507" s="281"/>
      <c r="AG507" s="280"/>
      <c r="AH507" s="282"/>
      <c r="AI507" s="280"/>
      <c r="AJ507" s="282"/>
      <c r="AK507" s="124"/>
      <c r="AL507" s="125"/>
      <c r="AM507" s="126"/>
      <c r="AN507" s="127"/>
      <c r="AO507" s="127"/>
      <c r="AP507" s="127"/>
      <c r="AQ507" s="115" t="str">
        <f t="shared" si="90"/>
        <v/>
      </c>
      <c r="AR507" s="115">
        <f t="shared" si="91"/>
        <v>0</v>
      </c>
      <c r="AS507" s="115" t="str">
        <f t="shared" si="96"/>
        <v/>
      </c>
      <c r="AT507" s="116" t="str">
        <f ca="1">IF(AS507="","",MIN(OFFSET(C507,0,0):OFFSET(C507,AS507-1,0)))</f>
        <v/>
      </c>
      <c r="AU507" s="116" t="str">
        <f ca="1">IF(AS507="","",MIN(OFFSET(D507,0,0):OFFSET(D507,AS507-1,0)))</f>
        <v/>
      </c>
      <c r="AV507" s="116" t="str">
        <f ca="1">IF(AS507="","",MAX(OFFSET(C507,0,0):OFFSET(C507,AS507-1,0)))</f>
        <v/>
      </c>
      <c r="AW507" s="116" t="str">
        <f ca="1">IF(AS507="","",MAX(OFFSET(D507,0,0):OFFSET(D507,AS507-1,0)))</f>
        <v/>
      </c>
      <c r="AX507" s="116">
        <f t="shared" ca="1" si="92"/>
        <v>0</v>
      </c>
      <c r="AY507" s="117">
        <f t="shared" ca="1" si="93"/>
        <v>0</v>
      </c>
      <c r="AZ507" s="233" t="str">
        <f>IFERROR(IF(#REF!="",R507*'Unit Rates'!$D$17/100,#REF!),"")</f>
        <v/>
      </c>
    </row>
    <row r="508" spans="1:52" ht="15.6" x14ac:dyDescent="0.3">
      <c r="A508" s="327"/>
      <c r="B508" s="329"/>
      <c r="C508" s="328"/>
      <c r="D508" s="330"/>
      <c r="E508" s="110">
        <f t="shared" si="87"/>
        <v>1</v>
      </c>
      <c r="F508" s="121"/>
      <c r="G508" s="121"/>
      <c r="H508" s="122">
        <f t="shared" si="88"/>
        <v>0</v>
      </c>
      <c r="I508" s="123"/>
      <c r="J508" s="111"/>
      <c r="K508" s="112"/>
      <c r="L508" s="113" t="e">
        <f>VLOOKUP('Damage Pickup'!$J508&amp;'Damage Pickup'!$K508,Code!$I$2:$M$51,4,0)</f>
        <v>#N/A</v>
      </c>
      <c r="M508" s="331"/>
      <c r="N508" s="332"/>
      <c r="O508" s="286"/>
      <c r="P508" s="109"/>
      <c r="Q508" s="114" t="e">
        <f>VLOOKUP(J508&amp;K508,Code!$I$2:$M$51,5,0)</f>
        <v>#N/A</v>
      </c>
      <c r="R508" s="262" t="e">
        <f t="shared" si="89"/>
        <v>#N/A</v>
      </c>
      <c r="S508" s="333">
        <f t="shared" si="94"/>
        <v>0</v>
      </c>
      <c r="T508" s="264" t="str">
        <f>IFERROR(R508*'Unit Rates'!$D$17/100,"")</f>
        <v/>
      </c>
      <c r="U508" s="260">
        <f t="shared" si="95"/>
        <v>0</v>
      </c>
      <c r="V508" s="284"/>
      <c r="W508" s="280" t="s">
        <v>385</v>
      </c>
      <c r="X508" s="281" t="s">
        <v>371</v>
      </c>
      <c r="Y508" s="281"/>
      <c r="Z508" s="280"/>
      <c r="AA508" s="281"/>
      <c r="AB508" s="281"/>
      <c r="AC508" s="282"/>
      <c r="AD508" s="281"/>
      <c r="AE508" s="281"/>
      <c r="AF508" s="281"/>
      <c r="AG508" s="280"/>
      <c r="AH508" s="282"/>
      <c r="AI508" s="280"/>
      <c r="AJ508" s="282"/>
      <c r="AK508" s="124"/>
      <c r="AL508" s="125"/>
      <c r="AM508" s="126"/>
      <c r="AN508" s="127"/>
      <c r="AO508" s="127"/>
      <c r="AP508" s="127"/>
      <c r="AQ508" s="115" t="str">
        <f t="shared" si="90"/>
        <v/>
      </c>
      <c r="AR508" s="115">
        <f t="shared" si="91"/>
        <v>0</v>
      </c>
      <c r="AS508" s="115" t="str">
        <f t="shared" si="96"/>
        <v/>
      </c>
      <c r="AT508" s="116" t="str">
        <f ca="1">IF(AS508="","",MIN(OFFSET(C508,0,0):OFFSET(C508,AS508-1,0)))</f>
        <v/>
      </c>
      <c r="AU508" s="116" t="str">
        <f ca="1">IF(AS508="","",MIN(OFFSET(D508,0,0):OFFSET(D508,AS508-1,0)))</f>
        <v/>
      </c>
      <c r="AV508" s="116" t="str">
        <f ca="1">IF(AS508="","",MAX(OFFSET(C508,0,0):OFFSET(C508,AS508-1,0)))</f>
        <v/>
      </c>
      <c r="AW508" s="116" t="str">
        <f ca="1">IF(AS508="","",MAX(OFFSET(D508,0,0):OFFSET(D508,AS508-1,0)))</f>
        <v/>
      </c>
      <c r="AX508" s="116">
        <f t="shared" ca="1" si="92"/>
        <v>0</v>
      </c>
      <c r="AY508" s="117">
        <f t="shared" ca="1" si="93"/>
        <v>0</v>
      </c>
      <c r="AZ508" s="233" t="str">
        <f>IFERROR(IF(#REF!="",R508*'Unit Rates'!$D$17/100,#REF!),"")</f>
        <v/>
      </c>
    </row>
    <row r="509" spans="1:52" ht="15.6" x14ac:dyDescent="0.3">
      <c r="A509" s="327"/>
      <c r="B509" s="329"/>
      <c r="C509" s="328"/>
      <c r="D509" s="330"/>
      <c r="E509" s="110">
        <f t="shared" si="87"/>
        <v>1</v>
      </c>
      <c r="F509" s="121"/>
      <c r="G509" s="121"/>
      <c r="H509" s="122">
        <f t="shared" si="88"/>
        <v>0</v>
      </c>
      <c r="I509" s="123"/>
      <c r="J509" s="111"/>
      <c r="K509" s="112"/>
      <c r="L509" s="113" t="e">
        <f>VLOOKUP('Damage Pickup'!$J509&amp;'Damage Pickup'!$K509,Code!$I$2:$M$51,4,0)</f>
        <v>#N/A</v>
      </c>
      <c r="M509" s="331"/>
      <c r="N509" s="332"/>
      <c r="O509" s="286"/>
      <c r="P509" s="109"/>
      <c r="Q509" s="114" t="e">
        <f>VLOOKUP(J509&amp;K509,Code!$I$2:$M$51,5,0)</f>
        <v>#N/A</v>
      </c>
      <c r="R509" s="262" t="e">
        <f t="shared" si="89"/>
        <v>#N/A</v>
      </c>
      <c r="S509" s="333">
        <f t="shared" si="94"/>
        <v>0</v>
      </c>
      <c r="T509" s="264" t="str">
        <f>IFERROR(R509*'Unit Rates'!$D$17/100,"")</f>
        <v/>
      </c>
      <c r="U509" s="260">
        <f t="shared" si="95"/>
        <v>0</v>
      </c>
      <c r="V509" s="284"/>
      <c r="W509" s="280" t="s">
        <v>385</v>
      </c>
      <c r="X509" s="281" t="s">
        <v>371</v>
      </c>
      <c r="Y509" s="281"/>
      <c r="Z509" s="280"/>
      <c r="AA509" s="281"/>
      <c r="AB509" s="281"/>
      <c r="AC509" s="282"/>
      <c r="AD509" s="281"/>
      <c r="AE509" s="281"/>
      <c r="AF509" s="281"/>
      <c r="AG509" s="280"/>
      <c r="AH509" s="282"/>
      <c r="AI509" s="280"/>
      <c r="AJ509" s="282"/>
      <c r="AK509" s="124"/>
      <c r="AL509" s="125"/>
      <c r="AM509" s="126"/>
      <c r="AN509" s="127"/>
      <c r="AO509" s="127"/>
      <c r="AP509" s="127"/>
      <c r="AQ509" s="115" t="str">
        <f t="shared" si="90"/>
        <v/>
      </c>
      <c r="AR509" s="115">
        <f t="shared" si="91"/>
        <v>0</v>
      </c>
      <c r="AS509" s="115" t="str">
        <f t="shared" si="96"/>
        <v/>
      </c>
      <c r="AT509" s="116" t="str">
        <f ca="1">IF(AS509="","",MIN(OFFSET(C509,0,0):OFFSET(C509,AS509-1,0)))</f>
        <v/>
      </c>
      <c r="AU509" s="116" t="str">
        <f ca="1">IF(AS509="","",MIN(OFFSET(D509,0,0):OFFSET(D509,AS509-1,0)))</f>
        <v/>
      </c>
      <c r="AV509" s="116" t="str">
        <f ca="1">IF(AS509="","",MAX(OFFSET(C509,0,0):OFFSET(C509,AS509-1,0)))</f>
        <v/>
      </c>
      <c r="AW509" s="116" t="str">
        <f ca="1">IF(AS509="","",MAX(OFFSET(D509,0,0):OFFSET(D509,AS509-1,0)))</f>
        <v/>
      </c>
      <c r="AX509" s="116">
        <f t="shared" ca="1" si="92"/>
        <v>0</v>
      </c>
      <c r="AY509" s="117">
        <f t="shared" ca="1" si="93"/>
        <v>0</v>
      </c>
      <c r="AZ509" s="233" t="str">
        <f>IFERROR(IF(#REF!="",R509*'Unit Rates'!$D$17/100,#REF!),"")</f>
        <v/>
      </c>
    </row>
    <row r="510" spans="1:52" ht="15.6" x14ac:dyDescent="0.3">
      <c r="A510" s="327"/>
      <c r="B510" s="329"/>
      <c r="C510" s="328"/>
      <c r="D510" s="330"/>
      <c r="E510" s="110">
        <f t="shared" si="87"/>
        <v>1</v>
      </c>
      <c r="F510" s="121"/>
      <c r="G510" s="121"/>
      <c r="H510" s="122">
        <f t="shared" si="88"/>
        <v>0</v>
      </c>
      <c r="I510" s="123"/>
      <c r="J510" s="111"/>
      <c r="K510" s="112"/>
      <c r="L510" s="113" t="e">
        <f>VLOOKUP('Damage Pickup'!$J510&amp;'Damage Pickup'!$K510,Code!$I$2:$M$51,4,0)</f>
        <v>#N/A</v>
      </c>
      <c r="M510" s="331"/>
      <c r="N510" s="332"/>
      <c r="O510" s="286"/>
      <c r="P510" s="109"/>
      <c r="Q510" s="114" t="e">
        <f>VLOOKUP(J510&amp;K510,Code!$I$2:$M$51,5,0)</f>
        <v>#N/A</v>
      </c>
      <c r="R510" s="262" t="e">
        <f t="shared" si="89"/>
        <v>#N/A</v>
      </c>
      <c r="S510" s="333">
        <f t="shared" si="94"/>
        <v>0</v>
      </c>
      <c r="T510" s="264" t="str">
        <f>IFERROR(R510*'Unit Rates'!$D$17/100,"")</f>
        <v/>
      </c>
      <c r="U510" s="260">
        <f t="shared" si="95"/>
        <v>0</v>
      </c>
      <c r="V510" s="284"/>
      <c r="W510" s="280" t="s">
        <v>385</v>
      </c>
      <c r="X510" s="281" t="s">
        <v>371</v>
      </c>
      <c r="Y510" s="281"/>
      <c r="Z510" s="280"/>
      <c r="AA510" s="281"/>
      <c r="AB510" s="281"/>
      <c r="AC510" s="282"/>
      <c r="AD510" s="281"/>
      <c r="AE510" s="281"/>
      <c r="AF510" s="281"/>
      <c r="AG510" s="280"/>
      <c r="AH510" s="282"/>
      <c r="AI510" s="280"/>
      <c r="AJ510" s="282"/>
      <c r="AK510" s="124"/>
      <c r="AL510" s="125"/>
      <c r="AM510" s="126"/>
      <c r="AN510" s="127"/>
      <c r="AO510" s="127"/>
      <c r="AP510" s="127"/>
      <c r="AQ510" s="115" t="str">
        <f t="shared" si="90"/>
        <v/>
      </c>
      <c r="AR510" s="115">
        <f t="shared" si="91"/>
        <v>0</v>
      </c>
      <c r="AS510" s="115" t="str">
        <f t="shared" si="96"/>
        <v/>
      </c>
      <c r="AT510" s="116" t="str">
        <f ca="1">IF(AS510="","",MIN(OFFSET(C510,0,0):OFFSET(C510,AS510-1,0)))</f>
        <v/>
      </c>
      <c r="AU510" s="116" t="str">
        <f ca="1">IF(AS510="","",MIN(OFFSET(D510,0,0):OFFSET(D510,AS510-1,0)))</f>
        <v/>
      </c>
      <c r="AV510" s="116" t="str">
        <f ca="1">IF(AS510="","",MAX(OFFSET(C510,0,0):OFFSET(C510,AS510-1,0)))</f>
        <v/>
      </c>
      <c r="AW510" s="116" t="str">
        <f ca="1">IF(AS510="","",MAX(OFFSET(D510,0,0):OFFSET(D510,AS510-1,0)))</f>
        <v/>
      </c>
      <c r="AX510" s="116">
        <f t="shared" ca="1" si="92"/>
        <v>0</v>
      </c>
      <c r="AY510" s="117">
        <f t="shared" ca="1" si="93"/>
        <v>0</v>
      </c>
      <c r="AZ510" s="233" t="str">
        <f>IFERROR(IF(#REF!="",R510*'Unit Rates'!$D$17/100,#REF!),"")</f>
        <v/>
      </c>
    </row>
    <row r="511" spans="1:52" ht="15.6" x14ac:dyDescent="0.3">
      <c r="A511" s="327"/>
      <c r="B511" s="329"/>
      <c r="C511" s="328"/>
      <c r="D511" s="330"/>
      <c r="E511" s="110">
        <f t="shared" si="87"/>
        <v>1</v>
      </c>
      <c r="F511" s="121"/>
      <c r="G511" s="121"/>
      <c r="H511" s="122">
        <f t="shared" si="88"/>
        <v>0</v>
      </c>
      <c r="I511" s="123"/>
      <c r="J511" s="111"/>
      <c r="K511" s="112"/>
      <c r="L511" s="113" t="e">
        <f>VLOOKUP('Damage Pickup'!$J511&amp;'Damage Pickup'!$K511,Code!$I$2:$M$51,4,0)</f>
        <v>#N/A</v>
      </c>
      <c r="M511" s="331"/>
      <c r="N511" s="332"/>
      <c r="O511" s="286"/>
      <c r="P511" s="109"/>
      <c r="Q511" s="114" t="e">
        <f>VLOOKUP(J511&amp;K511,Code!$I$2:$M$51,5,0)</f>
        <v>#N/A</v>
      </c>
      <c r="R511" s="262" t="e">
        <f t="shared" si="89"/>
        <v>#N/A</v>
      </c>
      <c r="S511" s="333">
        <f t="shared" si="94"/>
        <v>0</v>
      </c>
      <c r="T511" s="264" t="str">
        <f>IFERROR(R511*'Unit Rates'!$D$17/100,"")</f>
        <v/>
      </c>
      <c r="U511" s="260">
        <f t="shared" si="95"/>
        <v>0</v>
      </c>
      <c r="V511" s="284"/>
      <c r="W511" s="280" t="s">
        <v>385</v>
      </c>
      <c r="X511" s="281" t="s">
        <v>371</v>
      </c>
      <c r="Y511" s="281"/>
      <c r="Z511" s="280"/>
      <c r="AA511" s="281"/>
      <c r="AB511" s="281"/>
      <c r="AC511" s="282"/>
      <c r="AD511" s="281"/>
      <c r="AE511" s="281"/>
      <c r="AF511" s="281"/>
      <c r="AG511" s="280"/>
      <c r="AH511" s="282"/>
      <c r="AI511" s="280"/>
      <c r="AJ511" s="282"/>
      <c r="AK511" s="124"/>
      <c r="AL511" s="125"/>
      <c r="AM511" s="126"/>
      <c r="AN511" s="127"/>
      <c r="AO511" s="127"/>
      <c r="AP511" s="127"/>
      <c r="AQ511" s="115" t="str">
        <f t="shared" si="90"/>
        <v/>
      </c>
      <c r="AR511" s="115">
        <f t="shared" si="91"/>
        <v>0</v>
      </c>
      <c r="AS511" s="115" t="str">
        <f t="shared" si="96"/>
        <v/>
      </c>
      <c r="AT511" s="116" t="str">
        <f ca="1">IF(AS511="","",MIN(OFFSET(C511,0,0):OFFSET(C511,AS511-1,0)))</f>
        <v/>
      </c>
      <c r="AU511" s="116" t="str">
        <f ca="1">IF(AS511="","",MIN(OFFSET(D511,0,0):OFFSET(D511,AS511-1,0)))</f>
        <v/>
      </c>
      <c r="AV511" s="116" t="str">
        <f ca="1">IF(AS511="","",MAX(OFFSET(C511,0,0):OFFSET(C511,AS511-1,0)))</f>
        <v/>
      </c>
      <c r="AW511" s="116" t="str">
        <f ca="1">IF(AS511="","",MAX(OFFSET(D511,0,0):OFFSET(D511,AS511-1,0)))</f>
        <v/>
      </c>
      <c r="AX511" s="116">
        <f t="shared" ca="1" si="92"/>
        <v>0</v>
      </c>
      <c r="AY511" s="117">
        <f t="shared" ca="1" si="93"/>
        <v>0</v>
      </c>
      <c r="AZ511" s="233" t="str">
        <f>IFERROR(IF(#REF!="",R511*'Unit Rates'!$D$17/100,#REF!),"")</f>
        <v/>
      </c>
    </row>
    <row r="512" spans="1:52" ht="15.6" x14ac:dyDescent="0.3">
      <c r="A512" s="327"/>
      <c r="B512" s="329"/>
      <c r="C512" s="328"/>
      <c r="D512" s="330"/>
      <c r="E512" s="110">
        <f t="shared" si="87"/>
        <v>1</v>
      </c>
      <c r="F512" s="121"/>
      <c r="G512" s="121"/>
      <c r="H512" s="122">
        <f t="shared" si="88"/>
        <v>0</v>
      </c>
      <c r="I512" s="123"/>
      <c r="J512" s="111"/>
      <c r="K512" s="112"/>
      <c r="L512" s="113" t="e">
        <f>VLOOKUP('Damage Pickup'!$J512&amp;'Damage Pickup'!$K512,Code!$I$2:$M$51,4,0)</f>
        <v>#N/A</v>
      </c>
      <c r="M512" s="331"/>
      <c r="N512" s="332"/>
      <c r="O512" s="286"/>
      <c r="P512" s="109"/>
      <c r="Q512" s="114" t="e">
        <f>VLOOKUP(J512&amp;K512,Code!$I$2:$M$51,5,0)</f>
        <v>#N/A</v>
      </c>
      <c r="R512" s="262" t="e">
        <f t="shared" si="89"/>
        <v>#N/A</v>
      </c>
      <c r="S512" s="333">
        <f t="shared" si="94"/>
        <v>0</v>
      </c>
      <c r="T512" s="264" t="str">
        <f>IFERROR(R512*'Unit Rates'!$D$17/100,"")</f>
        <v/>
      </c>
      <c r="U512" s="260">
        <f t="shared" si="95"/>
        <v>0</v>
      </c>
      <c r="V512" s="284"/>
      <c r="W512" s="280" t="s">
        <v>385</v>
      </c>
      <c r="X512" s="281" t="s">
        <v>371</v>
      </c>
      <c r="Y512" s="281"/>
      <c r="Z512" s="280"/>
      <c r="AA512" s="281"/>
      <c r="AB512" s="281"/>
      <c r="AC512" s="282"/>
      <c r="AD512" s="281"/>
      <c r="AE512" s="281"/>
      <c r="AF512" s="281"/>
      <c r="AG512" s="280"/>
      <c r="AH512" s="282"/>
      <c r="AI512" s="280"/>
      <c r="AJ512" s="282"/>
      <c r="AK512" s="124"/>
      <c r="AL512" s="125"/>
      <c r="AM512" s="126"/>
      <c r="AN512" s="127"/>
      <c r="AO512" s="127"/>
      <c r="AP512" s="127"/>
      <c r="AQ512" s="115" t="str">
        <f t="shared" si="90"/>
        <v/>
      </c>
      <c r="AR512" s="115">
        <f t="shared" si="91"/>
        <v>0</v>
      </c>
      <c r="AS512" s="115" t="str">
        <f t="shared" si="96"/>
        <v/>
      </c>
      <c r="AT512" s="116" t="str">
        <f ca="1">IF(AS512="","",MIN(OFFSET(C512,0,0):OFFSET(C512,AS512-1,0)))</f>
        <v/>
      </c>
      <c r="AU512" s="116" t="str">
        <f ca="1">IF(AS512="","",MIN(OFFSET(D512,0,0):OFFSET(D512,AS512-1,0)))</f>
        <v/>
      </c>
      <c r="AV512" s="116" t="str">
        <f ca="1">IF(AS512="","",MAX(OFFSET(C512,0,0):OFFSET(C512,AS512-1,0)))</f>
        <v/>
      </c>
      <c r="AW512" s="116" t="str">
        <f ca="1">IF(AS512="","",MAX(OFFSET(D512,0,0):OFFSET(D512,AS512-1,0)))</f>
        <v/>
      </c>
      <c r="AX512" s="116">
        <f t="shared" ca="1" si="92"/>
        <v>0</v>
      </c>
      <c r="AY512" s="117">
        <f t="shared" ca="1" si="93"/>
        <v>0</v>
      </c>
      <c r="AZ512" s="233" t="str">
        <f>IFERROR(IF(#REF!="",R512*'Unit Rates'!$D$17/100,#REF!),"")</f>
        <v/>
      </c>
    </row>
    <row r="513" spans="1:52" ht="15.6" x14ac:dyDescent="0.3">
      <c r="A513" s="327"/>
      <c r="B513" s="329"/>
      <c r="C513" s="328"/>
      <c r="D513" s="330"/>
      <c r="E513" s="110">
        <f t="shared" si="87"/>
        <v>1</v>
      </c>
      <c r="F513" s="121"/>
      <c r="G513" s="121"/>
      <c r="H513" s="122">
        <f t="shared" si="88"/>
        <v>0</v>
      </c>
      <c r="I513" s="123"/>
      <c r="J513" s="111"/>
      <c r="K513" s="112"/>
      <c r="L513" s="113" t="e">
        <f>VLOOKUP('Damage Pickup'!$J513&amp;'Damage Pickup'!$K513,Code!$I$2:$M$51,4,0)</f>
        <v>#N/A</v>
      </c>
      <c r="M513" s="331"/>
      <c r="N513" s="332"/>
      <c r="O513" s="286"/>
      <c r="P513" s="109"/>
      <c r="Q513" s="114" t="e">
        <f>VLOOKUP(J513&amp;K513,Code!$I$2:$M$51,5,0)</f>
        <v>#N/A</v>
      </c>
      <c r="R513" s="262" t="e">
        <f t="shared" si="89"/>
        <v>#N/A</v>
      </c>
      <c r="S513" s="333">
        <f t="shared" si="94"/>
        <v>0</v>
      </c>
      <c r="T513" s="264" t="str">
        <f>IFERROR(R513*'Unit Rates'!$D$17/100,"")</f>
        <v/>
      </c>
      <c r="U513" s="260">
        <f t="shared" si="95"/>
        <v>0</v>
      </c>
      <c r="V513" s="284"/>
      <c r="W513" s="280" t="s">
        <v>385</v>
      </c>
      <c r="X513" s="281" t="s">
        <v>371</v>
      </c>
      <c r="Y513" s="281"/>
      <c r="Z513" s="280"/>
      <c r="AA513" s="281"/>
      <c r="AB513" s="281"/>
      <c r="AC513" s="282"/>
      <c r="AD513" s="281"/>
      <c r="AE513" s="281"/>
      <c r="AF513" s="281"/>
      <c r="AG513" s="280"/>
      <c r="AH513" s="282"/>
      <c r="AI513" s="280"/>
      <c r="AJ513" s="282"/>
      <c r="AK513" s="124"/>
      <c r="AL513" s="125"/>
      <c r="AM513" s="126"/>
      <c r="AN513" s="127"/>
      <c r="AO513" s="127"/>
      <c r="AP513" s="127"/>
      <c r="AQ513" s="115" t="str">
        <f t="shared" si="90"/>
        <v/>
      </c>
      <c r="AR513" s="115">
        <f t="shared" si="91"/>
        <v>0</v>
      </c>
      <c r="AS513" s="115" t="str">
        <f t="shared" si="96"/>
        <v/>
      </c>
      <c r="AT513" s="116" t="str">
        <f ca="1">IF(AS513="","",MIN(OFFSET(C513,0,0):OFFSET(C513,AS513-1,0)))</f>
        <v/>
      </c>
      <c r="AU513" s="116" t="str">
        <f ca="1">IF(AS513="","",MIN(OFFSET(D513,0,0):OFFSET(D513,AS513-1,0)))</f>
        <v/>
      </c>
      <c r="AV513" s="116" t="str">
        <f ca="1">IF(AS513="","",MAX(OFFSET(C513,0,0):OFFSET(C513,AS513-1,0)))</f>
        <v/>
      </c>
      <c r="AW513" s="116" t="str">
        <f ca="1">IF(AS513="","",MAX(OFFSET(D513,0,0):OFFSET(D513,AS513-1,0)))</f>
        <v/>
      </c>
      <c r="AX513" s="116">
        <f t="shared" ca="1" si="92"/>
        <v>0</v>
      </c>
      <c r="AY513" s="117">
        <f t="shared" ca="1" si="93"/>
        <v>0</v>
      </c>
      <c r="AZ513" s="233" t="str">
        <f>IFERROR(IF(#REF!="",R513*'Unit Rates'!$D$17/100,#REF!),"")</f>
        <v/>
      </c>
    </row>
    <row r="514" spans="1:52" ht="15.6" x14ac:dyDescent="0.3">
      <c r="A514" s="327"/>
      <c r="B514" s="329"/>
      <c r="C514" s="328"/>
      <c r="D514" s="330"/>
      <c r="E514" s="110">
        <f t="shared" si="87"/>
        <v>1</v>
      </c>
      <c r="F514" s="121"/>
      <c r="G514" s="121"/>
      <c r="H514" s="122">
        <f t="shared" si="88"/>
        <v>0</v>
      </c>
      <c r="I514" s="123"/>
      <c r="J514" s="111"/>
      <c r="K514" s="112"/>
      <c r="L514" s="113" t="e">
        <f>VLOOKUP('Damage Pickup'!$J514&amp;'Damage Pickup'!$K514,Code!$I$2:$M$51,4,0)</f>
        <v>#N/A</v>
      </c>
      <c r="M514" s="331"/>
      <c r="N514" s="332"/>
      <c r="O514" s="286"/>
      <c r="P514" s="109"/>
      <c r="Q514" s="114" t="e">
        <f>VLOOKUP(J514&amp;K514,Code!$I$2:$M$51,5,0)</f>
        <v>#N/A</v>
      </c>
      <c r="R514" s="262" t="e">
        <f t="shared" si="89"/>
        <v>#N/A</v>
      </c>
      <c r="S514" s="333">
        <f t="shared" si="94"/>
        <v>0</v>
      </c>
      <c r="T514" s="264" t="str">
        <f>IFERROR(R514*'Unit Rates'!$D$17/100,"")</f>
        <v/>
      </c>
      <c r="U514" s="260">
        <f t="shared" si="95"/>
        <v>0</v>
      </c>
      <c r="V514" s="284"/>
      <c r="W514" s="280" t="s">
        <v>385</v>
      </c>
      <c r="X514" s="281" t="s">
        <v>371</v>
      </c>
      <c r="Y514" s="281"/>
      <c r="Z514" s="280"/>
      <c r="AA514" s="281"/>
      <c r="AB514" s="281"/>
      <c r="AC514" s="282"/>
      <c r="AD514" s="281"/>
      <c r="AE514" s="281"/>
      <c r="AF514" s="281"/>
      <c r="AG514" s="280"/>
      <c r="AH514" s="282"/>
      <c r="AI514" s="280"/>
      <c r="AJ514" s="282"/>
      <c r="AK514" s="124"/>
      <c r="AL514" s="125"/>
      <c r="AM514" s="126"/>
      <c r="AN514" s="127"/>
      <c r="AO514" s="127"/>
      <c r="AP514" s="127"/>
      <c r="AQ514" s="115" t="str">
        <f t="shared" si="90"/>
        <v/>
      </c>
      <c r="AR514" s="115">
        <f t="shared" si="91"/>
        <v>0</v>
      </c>
      <c r="AS514" s="115" t="str">
        <f t="shared" si="96"/>
        <v/>
      </c>
      <c r="AT514" s="116" t="str">
        <f ca="1">IF(AS514="","",MIN(OFFSET(C514,0,0):OFFSET(C514,AS514-1,0)))</f>
        <v/>
      </c>
      <c r="AU514" s="116" t="str">
        <f ca="1">IF(AS514="","",MIN(OFFSET(D514,0,0):OFFSET(D514,AS514-1,0)))</f>
        <v/>
      </c>
      <c r="AV514" s="116" t="str">
        <f ca="1">IF(AS514="","",MAX(OFFSET(C514,0,0):OFFSET(C514,AS514-1,0)))</f>
        <v/>
      </c>
      <c r="AW514" s="116" t="str">
        <f ca="1">IF(AS514="","",MAX(OFFSET(D514,0,0):OFFSET(D514,AS514-1,0)))</f>
        <v/>
      </c>
      <c r="AX514" s="116">
        <f t="shared" ca="1" si="92"/>
        <v>0</v>
      </c>
      <c r="AY514" s="117">
        <f t="shared" ca="1" si="93"/>
        <v>0</v>
      </c>
      <c r="AZ514" s="233" t="str">
        <f>IFERROR(IF(#REF!="",R514*'Unit Rates'!$D$17/100,#REF!),"")</f>
        <v/>
      </c>
    </row>
    <row r="515" spans="1:52" ht="15.6" x14ac:dyDescent="0.3">
      <c r="A515" s="327"/>
      <c r="B515" s="329"/>
      <c r="C515" s="328"/>
      <c r="D515" s="330"/>
      <c r="E515" s="110">
        <f>IF(OR(ABS(D515-C515)*1000=0,D515=0),1,ABS(D515-C515)*1000)</f>
        <v>1</v>
      </c>
      <c r="F515" s="121"/>
      <c r="G515" s="121"/>
      <c r="H515" s="122">
        <f>F515*E515</f>
        <v>0</v>
      </c>
      <c r="I515" s="123" t="s">
        <v>58</v>
      </c>
      <c r="J515" s="111" t="s">
        <v>95</v>
      </c>
      <c r="K515" s="112" t="s">
        <v>103</v>
      </c>
      <c r="L515" s="113" t="str">
        <f>VLOOKUP('Damage Pickup'!$J515&amp;'Damage Pickup'!$K515,Code!$I$2:$M$51,4,0)</f>
        <v>Heavy Grade</v>
      </c>
      <c r="M515" s="331" t="s">
        <v>460</v>
      </c>
      <c r="N515" s="332">
        <v>5</v>
      </c>
      <c r="O515" s="286"/>
      <c r="P515" s="109"/>
      <c r="Q515" s="114">
        <f>VLOOKUP(J515&amp;K515,Code!$I$2:$M$51,5,0)</f>
        <v>19.755208333333329</v>
      </c>
      <c r="R515" s="262">
        <f>Q515*E515*IF(P515="",1,P515)</f>
        <v>19.755208333333329</v>
      </c>
      <c r="S515" s="333">
        <f t="shared" si="94"/>
        <v>0</v>
      </c>
      <c r="T515" s="264">
        <f>IFERROR(R515*'Unit Rates'!$D$17/100,"")</f>
        <v>5.9265624999999993</v>
      </c>
      <c r="U515" s="260">
        <f t="shared" si="95"/>
        <v>0</v>
      </c>
      <c r="V515" s="284"/>
      <c r="W515" s="280" t="s">
        <v>385</v>
      </c>
      <c r="X515" s="281" t="s">
        <v>371</v>
      </c>
      <c r="Y515" s="281"/>
      <c r="Z515" s="280"/>
      <c r="AA515" s="281"/>
      <c r="AB515" s="281"/>
      <c r="AC515" s="282"/>
      <c r="AD515" s="281"/>
      <c r="AE515" s="281"/>
      <c r="AF515" s="281"/>
      <c r="AG515" s="280"/>
      <c r="AH515" s="282"/>
      <c r="AI515" s="280"/>
      <c r="AJ515" s="282"/>
      <c r="AK515" s="124"/>
      <c r="AL515" s="125"/>
      <c r="AM515" s="126"/>
      <c r="AN515" s="127"/>
      <c r="AO515" s="127"/>
      <c r="AP515" s="127"/>
      <c r="AQ515" s="115" t="str">
        <f>IF(A515="","",ROW()-ROW($AQ$2))</f>
        <v/>
      </c>
      <c r="AR515" s="115">
        <f>IF(C515="",0,IF(AQ515="",AR514,AQ515))</f>
        <v>0</v>
      </c>
      <c r="AS515" s="115" t="str">
        <f t="shared" si="96"/>
        <v/>
      </c>
      <c r="AT515" s="116" t="str">
        <f ca="1">IF(AS515="","",MIN(OFFSET(C515,0,0):OFFSET(C515,AS515-1,0)))</f>
        <v/>
      </c>
      <c r="AU515" s="116" t="str">
        <f ca="1">IF(AS515="","",MIN(OFFSET(D515,0,0):OFFSET(D515,AS515-1,0)))</f>
        <v/>
      </c>
      <c r="AV515" s="116" t="str">
        <f ca="1">IF(AS515="","",MAX(OFFSET(C515,0,0):OFFSET(C515,AS515-1,0)))</f>
        <v/>
      </c>
      <c r="AW515" s="116" t="str">
        <f ca="1">IF(AS515="","",MAX(OFFSET(D515,0,0):OFFSET(D515,AS515-1,0)))</f>
        <v/>
      </c>
      <c r="AX515" s="116">
        <f ca="1">MIN(AT515:AW515)</f>
        <v>0</v>
      </c>
      <c r="AY515" s="117">
        <f ca="1">MAX(AT515:AW515)</f>
        <v>0</v>
      </c>
      <c r="AZ515" s="233" t="str">
        <f>IFERROR(IF(#REF!="",R515*'Unit Rates'!$D$17/100,#REF!),"")</f>
        <v/>
      </c>
    </row>
    <row r="516" spans="1:52" ht="15.6" x14ac:dyDescent="0.3">
      <c r="A516" s="327"/>
      <c r="B516" s="329"/>
      <c r="C516" s="328"/>
      <c r="D516" s="330"/>
      <c r="E516" s="110">
        <f>IF(OR(ABS(D516-C516)*1000=0,D516=0),1,ABS(D516-C516)*1000)</f>
        <v>1</v>
      </c>
      <c r="F516" s="121"/>
      <c r="G516" s="121"/>
      <c r="H516" s="122">
        <f>F516*E516</f>
        <v>0</v>
      </c>
      <c r="I516" s="123" t="s">
        <v>58</v>
      </c>
      <c r="J516" s="111" t="s">
        <v>95</v>
      </c>
      <c r="K516" s="112" t="s">
        <v>103</v>
      </c>
      <c r="L516" s="113" t="str">
        <f>VLOOKUP('Damage Pickup'!$J516&amp;'Damage Pickup'!$K516,Code!$I$2:$M$51,4,0)</f>
        <v>Heavy Grade</v>
      </c>
      <c r="M516" s="331" t="s">
        <v>460</v>
      </c>
      <c r="N516" s="332">
        <v>5</v>
      </c>
      <c r="O516" s="286"/>
      <c r="P516" s="109"/>
      <c r="Q516" s="114">
        <f>VLOOKUP(J516&amp;K516,Code!$I$2:$M$51,5,0)</f>
        <v>19.755208333333329</v>
      </c>
      <c r="R516" s="262">
        <f>Q516*E516*IF(P516="",1,P516)</f>
        <v>19.755208333333329</v>
      </c>
      <c r="S516" s="333">
        <f t="shared" si="94"/>
        <v>0</v>
      </c>
      <c r="T516" s="264">
        <f>IFERROR(R516*'Unit Rates'!$D$17/100,"")</f>
        <v>5.9265624999999993</v>
      </c>
      <c r="U516" s="260">
        <f t="shared" si="95"/>
        <v>0</v>
      </c>
      <c r="V516" s="284"/>
      <c r="W516" s="280" t="s">
        <v>385</v>
      </c>
      <c r="X516" s="281" t="s">
        <v>371</v>
      </c>
      <c r="Y516" s="281"/>
      <c r="Z516" s="280"/>
      <c r="AA516" s="281"/>
      <c r="AB516" s="281"/>
      <c r="AC516" s="282"/>
      <c r="AD516" s="281"/>
      <c r="AE516" s="281"/>
      <c r="AF516" s="281"/>
      <c r="AG516" s="280"/>
      <c r="AH516" s="282"/>
      <c r="AI516" s="280"/>
      <c r="AJ516" s="282"/>
      <c r="AK516" s="124"/>
      <c r="AL516" s="125"/>
      <c r="AM516" s="126"/>
      <c r="AN516" s="127"/>
      <c r="AO516" s="127"/>
      <c r="AP516" s="127"/>
      <c r="AQ516" s="115" t="str">
        <f>IF(A516="","",ROW()-ROW($AQ$2))</f>
        <v/>
      </c>
      <c r="AR516" s="115">
        <f>IF(C516="",0,IF(AQ516="",AR515,AQ516))</f>
        <v>0</v>
      </c>
      <c r="AS516" s="115" t="str">
        <f t="shared" si="96"/>
        <v/>
      </c>
      <c r="AT516" s="116" t="str">
        <f ca="1">IF(AS516="","",MIN(OFFSET(C516,0,0):OFFSET(C516,AS516-1,0)))</f>
        <v/>
      </c>
      <c r="AU516" s="116" t="str">
        <f ca="1">IF(AS516="","",MIN(OFFSET(D516,0,0):OFFSET(D516,AS516-1,0)))</f>
        <v/>
      </c>
      <c r="AV516" s="116" t="str">
        <f ca="1">IF(AS516="","",MAX(OFFSET(C516,0,0):OFFSET(C516,AS516-1,0)))</f>
        <v/>
      </c>
      <c r="AW516" s="116" t="str">
        <f ca="1">IF(AS516="","",MAX(OFFSET(D516,0,0):OFFSET(D516,AS516-1,0)))</f>
        <v/>
      </c>
      <c r="AX516" s="116">
        <f ca="1">MIN(AT516:AW516)</f>
        <v>0</v>
      </c>
      <c r="AY516" s="117">
        <f ca="1">MAX(AT516:AW516)</f>
        <v>0</v>
      </c>
      <c r="AZ516" s="233" t="str">
        <f>IFERROR(IF(#REF!="",R516*'Unit Rates'!$D$17/100,#REF!),"")</f>
        <v/>
      </c>
    </row>
    <row r="517" spans="1:52" ht="15.6" x14ac:dyDescent="0.3">
      <c r="A517" s="327"/>
      <c r="B517" s="329"/>
      <c r="C517" s="328"/>
      <c r="D517" s="330"/>
      <c r="E517" s="110">
        <f>IF(OR(ABS(D517-C517)*1000=0,D517=0),1,ABS(D517-C517)*1000)</f>
        <v>1</v>
      </c>
      <c r="F517" s="121"/>
      <c r="G517" s="121"/>
      <c r="H517" s="122">
        <f>F517*E517</f>
        <v>0</v>
      </c>
      <c r="I517" s="123" t="s">
        <v>58</v>
      </c>
      <c r="J517" s="111" t="s">
        <v>95</v>
      </c>
      <c r="K517" s="112" t="s">
        <v>103</v>
      </c>
      <c r="L517" s="113" t="str">
        <f>VLOOKUP('Damage Pickup'!$J517&amp;'Damage Pickup'!$K517,Code!$I$2:$M$51,4,0)</f>
        <v>Heavy Grade</v>
      </c>
      <c r="M517" s="331" t="s">
        <v>460</v>
      </c>
      <c r="N517" s="332">
        <v>5</v>
      </c>
      <c r="O517" s="286"/>
      <c r="P517" s="109"/>
      <c r="Q517" s="114">
        <f>VLOOKUP(J517&amp;K517,Code!$I$2:$M$51,5,0)</f>
        <v>19.755208333333329</v>
      </c>
      <c r="R517" s="262">
        <f>Q517*E517*IF(P517="",1,P517)</f>
        <v>19.755208333333329</v>
      </c>
      <c r="S517" s="333">
        <f t="shared" si="94"/>
        <v>0</v>
      </c>
      <c r="T517" s="264">
        <f>IFERROR(R517*'Unit Rates'!$D$17/100,"")</f>
        <v>5.9265624999999993</v>
      </c>
      <c r="U517" s="260">
        <f t="shared" si="95"/>
        <v>0</v>
      </c>
      <c r="V517" s="284"/>
      <c r="W517" s="280" t="s">
        <v>385</v>
      </c>
      <c r="X517" s="281" t="s">
        <v>371</v>
      </c>
      <c r="Y517" s="281"/>
      <c r="Z517" s="280"/>
      <c r="AA517" s="281"/>
      <c r="AB517" s="281"/>
      <c r="AC517" s="282"/>
      <c r="AD517" s="281"/>
      <c r="AE517" s="281"/>
      <c r="AF517" s="281"/>
      <c r="AG517" s="280"/>
      <c r="AH517" s="282"/>
      <c r="AI517" s="280"/>
      <c r="AJ517" s="282"/>
      <c r="AK517" s="124"/>
      <c r="AL517" s="125"/>
      <c r="AM517" s="126"/>
      <c r="AN517" s="127"/>
      <c r="AO517" s="127"/>
      <c r="AP517" s="127"/>
      <c r="AQ517" s="115" t="str">
        <f>IF(A517="","",ROW()-ROW($AQ$2))</f>
        <v/>
      </c>
      <c r="AR517" s="115">
        <f>IF(C517="",0,IF(AQ517="",AR516,AQ517))</f>
        <v>0</v>
      </c>
      <c r="AS517" s="115" t="str">
        <f t="shared" si="96"/>
        <v/>
      </c>
      <c r="AT517" s="116" t="str">
        <f ca="1">IF(AS517="","",MIN(OFFSET(C517,0,0):OFFSET(C517,AS517-1,0)))</f>
        <v/>
      </c>
      <c r="AU517" s="116" t="str">
        <f ca="1">IF(AS517="","",MIN(OFFSET(D517,0,0):OFFSET(D517,AS517-1,0)))</f>
        <v/>
      </c>
      <c r="AV517" s="116" t="str">
        <f ca="1">IF(AS517="","",MAX(OFFSET(C517,0,0):OFFSET(C517,AS517-1,0)))</f>
        <v/>
      </c>
      <c r="AW517" s="116" t="str">
        <f ca="1">IF(AS517="","",MAX(OFFSET(D517,0,0):OFFSET(D517,AS517-1,0)))</f>
        <v/>
      </c>
      <c r="AX517" s="116">
        <f ca="1">MIN(AT517:AW517)</f>
        <v>0</v>
      </c>
      <c r="AY517" s="117">
        <f ca="1">MAX(AT517:AW517)</f>
        <v>0</v>
      </c>
      <c r="AZ517" s="233" t="str">
        <f>IFERROR(IF(#REF!="",R517*'Unit Rates'!$D$17/100,#REF!),"")</f>
        <v/>
      </c>
    </row>
    <row r="518" spans="1:52" ht="15.6" x14ac:dyDescent="0.3">
      <c r="A518" s="327"/>
      <c r="B518" s="329"/>
      <c r="C518" s="328"/>
      <c r="D518" s="330"/>
      <c r="E518" s="110">
        <f>IF(OR(ABS(D518-C518)*1000=0,D518=0),1,ABS(D518-C518)*1000)</f>
        <v>1</v>
      </c>
      <c r="F518" s="121"/>
      <c r="G518" s="121"/>
      <c r="H518" s="122">
        <f>F518*E518</f>
        <v>0</v>
      </c>
      <c r="I518" s="123" t="s">
        <v>58</v>
      </c>
      <c r="J518" s="111" t="s">
        <v>95</v>
      </c>
      <c r="K518" s="112" t="s">
        <v>103</v>
      </c>
      <c r="L518" s="113" t="str">
        <f>VLOOKUP('Damage Pickup'!$J518&amp;'Damage Pickup'!$K518,Code!$I$2:$M$51,4,0)</f>
        <v>Heavy Grade</v>
      </c>
      <c r="M518" s="331" t="s">
        <v>460</v>
      </c>
      <c r="N518" s="332">
        <v>5</v>
      </c>
      <c r="O518" s="286"/>
      <c r="P518" s="109"/>
      <c r="Q518" s="114">
        <f>VLOOKUP(J518&amp;K518,Code!$I$2:$M$51,5,0)</f>
        <v>19.755208333333329</v>
      </c>
      <c r="R518" s="262">
        <f>Q518*E518*IF(P518="",1,P518)</f>
        <v>19.755208333333329</v>
      </c>
      <c r="S518" s="333">
        <f t="shared" si="94"/>
        <v>0</v>
      </c>
      <c r="T518" s="264">
        <f>IFERROR(R518*'Unit Rates'!$D$17/100,"")</f>
        <v>5.9265624999999993</v>
      </c>
      <c r="U518" s="260">
        <f t="shared" si="95"/>
        <v>0</v>
      </c>
      <c r="V518" s="284"/>
      <c r="W518" s="280" t="s">
        <v>385</v>
      </c>
      <c r="X518" s="281" t="s">
        <v>371</v>
      </c>
      <c r="Y518" s="281"/>
      <c r="Z518" s="280"/>
      <c r="AA518" s="281"/>
      <c r="AB518" s="281"/>
      <c r="AC518" s="282"/>
      <c r="AD518" s="281"/>
      <c r="AE518" s="281"/>
      <c r="AF518" s="281"/>
      <c r="AG518" s="280"/>
      <c r="AH518" s="282"/>
      <c r="AI518" s="280"/>
      <c r="AJ518" s="282"/>
      <c r="AK518" s="124"/>
      <c r="AL518" s="125"/>
      <c r="AM518" s="126"/>
      <c r="AN518" s="127"/>
      <c r="AO518" s="127"/>
      <c r="AP518" s="127"/>
      <c r="AQ518" s="115" t="str">
        <f>IF(A518="","",ROW()-ROW($AQ$2))</f>
        <v/>
      </c>
      <c r="AR518" s="115">
        <f>IF(C518="",0,IF(AQ518="",AR517,AQ518))</f>
        <v>0</v>
      </c>
      <c r="AS518" s="115" t="str">
        <f t="shared" si="96"/>
        <v/>
      </c>
      <c r="AT518" s="116" t="str">
        <f ca="1">IF(AS518="","",MIN(OFFSET(C518,0,0):OFFSET(C518,AS518-1,0)))</f>
        <v/>
      </c>
      <c r="AU518" s="116" t="str">
        <f ca="1">IF(AS518="","",MIN(OFFSET(D518,0,0):OFFSET(D518,AS518-1,0)))</f>
        <v/>
      </c>
      <c r="AV518" s="116" t="str">
        <f ca="1">IF(AS518="","",MAX(OFFSET(C518,0,0):OFFSET(C518,AS518-1,0)))</f>
        <v/>
      </c>
      <c r="AW518" s="116" t="str">
        <f ca="1">IF(AS518="","",MAX(OFFSET(D518,0,0):OFFSET(D518,AS518-1,0)))</f>
        <v/>
      </c>
      <c r="AX518" s="116">
        <f ca="1">MIN(AT518:AW518)</f>
        <v>0</v>
      </c>
      <c r="AY518" s="117">
        <f ca="1">MAX(AT518:AW518)</f>
        <v>0</v>
      </c>
      <c r="AZ518" s="233" t="str">
        <f>IFERROR(IF(#REF!="",R518*'Unit Rates'!$D$17/100,#REF!),"")</f>
        <v/>
      </c>
    </row>
  </sheetData>
  <sheetProtection insertColumns="0" insertRows="0"/>
  <autoFilter ref="A2:BC518" xr:uid="{9A1D8BDC-4365-4DBE-874F-091F002BF606}">
    <filterColumn colId="0" showButton="0"/>
  </autoFilter>
  <mergeCells count="1">
    <mergeCell ref="A2:B2"/>
  </mergeCells>
  <conditionalFormatting sqref="P5:AZ7 P59:AZ59 P65:AZ67 P73:AZ73 P78:AZ78 P82:AZ82 P109:AZ109 P112:AZ112 P114:AZ115 P328:AQ331 A515:AZ518 AS138:AZ144 A147:L149 AS155:AZ168 AS151:AZ153 AS147:AZ149 AS328:AZ332 AS325:AZ326 AS170:AZ218 A122:L123 AS125:AZ136 A155:J168 AS220:AZ220 AS222:AZ323 A220:L220 AR124:AR346 AS334:AZ346 A348:AZ348 A55:J56 A65:J67 A325:L325 A328:L329 A6:I7 L6:L7 A14:I15 L14:L15 A18:L18 A17:I17 L17 A19:J20 L19:L20 A24:J28 L24:L28 A31:J31 L31 A49:J49 L49 A51:J51 L51 L55:L56 A58:J58 L58 A60:J62 L60:L62 L65:L67 A71:J72 L71:L72 A74:J74 L74 A77:J77 L77 A79:J79 L79 A81:J84 A89:J89 L89 A103:J103 L103 A110:J115 A197:J197 L197 A212:L218 A210:J211 L210:L211 A242:J242 L242 A245:J245 L245 A251:L251 A250:J250 L250 A254:L254 A252:J253 L252:L253 A256:L257 A255:J255 L255 A261:L264 A258:J260 L258:L260 A266:L266 A265:J265 L265 A268:L269 A267:J267 L267 A271:L273 A270:J270 L270 A274:J274 L274 A276:J276 L276 A279:L280 A278:J278 L278 A281:J285 L281:L285 A287:J287 L287 A289:J289 L289 A291:J291 L291 A298:J298 L298 A300:J300 L300 A319:L321 A317:J318 L317:L318 A323:L323 A322:J322 L322 A326:J326 L326 A331:L332 A330:J330 L330 A116:L120 A277:L277 A4:L5 A8:L13 A16:L16 A21:L23 A29:L30 A32:L35 A37:L48 A50:L50 A52:L54 A57:L57 A59:L59 A63:L64 A68:L70 A73:L73 A75:L76 A78:L78 A80:L80 L81:L84 K82:K83 A85:L88 A90:L102 A104:L109 L110:L115 K111:K115 A125:L136 A138:L144 A151:L153 L155:L168 K154:K170 A170:L196 A198:L209 A222:L241 A243:L244 A246:L249 A275:L275 A286:L286 A288:L288 A290:L290 A292:L297 A299:L299 A301:L316 K335:K341 O155:AQ168 O151:AQ153 O138:AQ144 O125:AQ136 O116:AZ120 O222:AQ323 O170:AQ218 O325:AQ326 O220:AQ220 O122:AZ123 O147:AQ149 O332:AQ332 O113:AZ113 O110:AZ111 O79:AZ81 O74:AZ77 O68:AZ72 O60:AZ64 O8:AZ35 O4:AZ4 O83:AZ108 O37:AZ58">
    <cfRule type="expression" dxfId="257" priority="449">
      <formula>ISBLANK($C3)</formula>
    </cfRule>
    <cfRule type="expression" dxfId="256" priority="456">
      <formula>NOT(ISBLANK($A4))</formula>
    </cfRule>
  </conditionalFormatting>
  <conditionalFormatting sqref="C325:C326 C328:C332 C138:C144 C147:C149 C151:C153 C155:C168 C170:C218 C4:C35 C37:C120 C122:C123 C125:C136 C220 C222:C323 C334:C346 C348:C518">
    <cfRule type="expression" dxfId="255" priority="457">
      <formula>NOT(ISBLANK($C4))</formula>
    </cfRule>
    <cfRule type="expression" dxfId="254" priority="463">
      <formula>NOT(ISBLANK($C3))</formula>
    </cfRule>
  </conditionalFormatting>
  <conditionalFormatting sqref="O3:U4 P5:U7 P59:U59 O60:U64 P65:U67 P73:U73 O74:U77 P78:U78 O79:U81 P82:U82 P109:U109 O110:U111 P112:U112 O113:U113 P114:U115 P328:U331 O515:U518 O332:U332 O68:U72 O116:U326 O83:U108 O8:U58">
    <cfRule type="expression" dxfId="253" priority="477">
      <formula>NOT($R3=$Q3*$E3)</formula>
    </cfRule>
  </conditionalFormatting>
  <conditionalFormatting sqref="A3:L3 K19:K20 K24:K28 K31 K49 K51 K55:K56 K58 K60:K62 K65:K67 K71:K72 K74 K77 K79 K81 K84 K89 K103 K110 K197 K210:K211 K242 K245 K250 K252:K253 K255 K258:K260 K265 K267 K270 K274 K276 K278 K281:K285 K287 K289 K291 K298 K300 K317:K318 K322 K326 K330 J6:K7 J14:K15 J17:K17 O3:AZ3">
    <cfRule type="expression" dxfId="252" priority="826">
      <formula>ISBLANK(#REF!)</formula>
    </cfRule>
    <cfRule type="expression" dxfId="251" priority="827">
      <formula>NOT(ISBLANK($A3))</formula>
    </cfRule>
  </conditionalFormatting>
  <conditionalFormatting sqref="C3">
    <cfRule type="expression" dxfId="250" priority="830">
      <formula>NOT(ISBLANK($C3))</formula>
    </cfRule>
    <cfRule type="expression" dxfId="249" priority="831">
      <formula>NOT(ISBLANK(#REF!))</formula>
    </cfRule>
  </conditionalFormatting>
  <conditionalFormatting sqref="O6:O7">
    <cfRule type="expression" dxfId="248" priority="834">
      <formula>ISBLANK($C4)</formula>
    </cfRule>
    <cfRule type="expression" dxfId="247" priority="835">
      <formula>NOT(ISBLANK($A5))</formula>
    </cfRule>
  </conditionalFormatting>
  <conditionalFormatting sqref="O6:O7">
    <cfRule type="expression" dxfId="246" priority="837">
      <formula>NOT($R5=$Q5*$E5)</formula>
    </cfRule>
  </conditionalFormatting>
  <conditionalFormatting sqref="O59">
    <cfRule type="expression" dxfId="245" priority="235">
      <formula>ISBLANK($C57)</formula>
    </cfRule>
    <cfRule type="expression" dxfId="244" priority="236">
      <formula>NOT(ISBLANK($A58))</formula>
    </cfRule>
  </conditionalFormatting>
  <conditionalFormatting sqref="O59">
    <cfRule type="expression" dxfId="243" priority="237">
      <formula>NOT($R58=$Q58*$E58)</formula>
    </cfRule>
  </conditionalFormatting>
  <conditionalFormatting sqref="O65">
    <cfRule type="expression" dxfId="242" priority="231">
      <formula>ISBLANK($C63)</formula>
    </cfRule>
    <cfRule type="expression" dxfId="241" priority="232">
      <formula>NOT(ISBLANK($A64))</formula>
    </cfRule>
  </conditionalFormatting>
  <conditionalFormatting sqref="O65">
    <cfRule type="expression" dxfId="240" priority="233">
      <formula>NOT($R64=$Q64*$E64)</formula>
    </cfRule>
  </conditionalFormatting>
  <conditionalFormatting sqref="O67">
    <cfRule type="expression" dxfId="239" priority="223">
      <formula>ISBLANK($C65)</formula>
    </cfRule>
    <cfRule type="expression" dxfId="238" priority="224">
      <formula>NOT(ISBLANK($A66))</formula>
    </cfRule>
  </conditionalFormatting>
  <conditionalFormatting sqref="O67">
    <cfRule type="expression" dxfId="237" priority="225">
      <formula>NOT($R66=$Q66*$E66)</formula>
    </cfRule>
  </conditionalFormatting>
  <conditionalFormatting sqref="O73">
    <cfRule type="expression" dxfId="236" priority="219">
      <formula>ISBLANK($C71)</formula>
    </cfRule>
    <cfRule type="expression" dxfId="235" priority="220">
      <formula>NOT(ISBLANK($A72))</formula>
    </cfRule>
  </conditionalFormatting>
  <conditionalFormatting sqref="O73">
    <cfRule type="expression" dxfId="234" priority="221">
      <formula>NOT($R72=$Q72*$E72)</formula>
    </cfRule>
  </conditionalFormatting>
  <conditionalFormatting sqref="O66">
    <cfRule type="expression" dxfId="233" priority="215">
      <formula>ISBLANK($C65)</formula>
    </cfRule>
    <cfRule type="expression" dxfId="232" priority="217">
      <formula>NOT(ISBLANK($A66))</formula>
    </cfRule>
  </conditionalFormatting>
  <conditionalFormatting sqref="O66">
    <cfRule type="expression" dxfId="231" priority="218">
      <formula>NOT($R66=$Q66*$E66)</formula>
    </cfRule>
  </conditionalFormatting>
  <conditionalFormatting sqref="O78">
    <cfRule type="expression" dxfId="230" priority="211">
      <formula>ISBLANK($C76)</formula>
    </cfRule>
    <cfRule type="expression" dxfId="229" priority="212">
      <formula>NOT(ISBLANK($A77))</formula>
    </cfRule>
  </conditionalFormatting>
  <conditionalFormatting sqref="O78">
    <cfRule type="expression" dxfId="228" priority="213">
      <formula>NOT($R77=$Q77*$E77)</formula>
    </cfRule>
  </conditionalFormatting>
  <conditionalFormatting sqref="O82">
    <cfRule type="expression" dxfId="227" priority="207">
      <formula>ISBLANK($C80)</formula>
    </cfRule>
    <cfRule type="expression" dxfId="226" priority="208">
      <formula>NOT(ISBLANK($A81))</formula>
    </cfRule>
  </conditionalFormatting>
  <conditionalFormatting sqref="O82">
    <cfRule type="expression" dxfId="225" priority="209">
      <formula>NOT($R81=$Q81*$E81)</formula>
    </cfRule>
  </conditionalFormatting>
  <conditionalFormatting sqref="O85">
    <cfRule type="expression" dxfId="224" priority="205">
      <formula>ISBLANK(#REF!)</formula>
    </cfRule>
    <cfRule type="expression" dxfId="223" priority="206">
      <formula>NOT(ISBLANK($A85))</formula>
    </cfRule>
  </conditionalFormatting>
  <conditionalFormatting sqref="O89">
    <cfRule type="expression" dxfId="222" priority="203">
      <formula>ISBLANK(#REF!)</formula>
    </cfRule>
    <cfRule type="expression" dxfId="221" priority="204">
      <formula>NOT(ISBLANK($A89))</formula>
    </cfRule>
  </conditionalFormatting>
  <conditionalFormatting sqref="O108">
    <cfRule type="expression" dxfId="220" priority="201">
      <formula>ISBLANK(#REF!)</formula>
    </cfRule>
    <cfRule type="expression" dxfId="219" priority="202">
      <formula>NOT(ISBLANK($A108))</formula>
    </cfRule>
  </conditionalFormatting>
  <conditionalFormatting sqref="O109">
    <cfRule type="expression" dxfId="218" priority="197">
      <formula>ISBLANK($C107)</formula>
    </cfRule>
    <cfRule type="expression" dxfId="217" priority="198">
      <formula>NOT(ISBLANK($A108))</formula>
    </cfRule>
  </conditionalFormatting>
  <conditionalFormatting sqref="O109">
    <cfRule type="expression" dxfId="216" priority="199">
      <formula>NOT($R108=$Q108*$E108)</formula>
    </cfRule>
  </conditionalFormatting>
  <conditionalFormatting sqref="O112">
    <cfRule type="expression" dxfId="215" priority="193">
      <formula>ISBLANK($C110)</formula>
    </cfRule>
    <cfRule type="expression" dxfId="214" priority="194">
      <formula>NOT(ISBLANK($A111))</formula>
    </cfRule>
  </conditionalFormatting>
  <conditionalFormatting sqref="O112">
    <cfRule type="expression" dxfId="213" priority="195">
      <formula>NOT($R111=$Q111*$E111)</formula>
    </cfRule>
  </conditionalFormatting>
  <conditionalFormatting sqref="O114">
    <cfRule type="expression" dxfId="212" priority="189">
      <formula>ISBLANK($C112)</formula>
    </cfRule>
    <cfRule type="expression" dxfId="211" priority="190">
      <formula>NOT(ISBLANK($A113))</formula>
    </cfRule>
  </conditionalFormatting>
  <conditionalFormatting sqref="O114">
    <cfRule type="expression" dxfId="210" priority="191">
      <formula>NOT($R113=$Q113*$E113)</formula>
    </cfRule>
  </conditionalFormatting>
  <conditionalFormatting sqref="O115">
    <cfRule type="expression" dxfId="209" priority="185">
      <formula>ISBLANK($C113)</formula>
    </cfRule>
    <cfRule type="expression" dxfId="208" priority="186">
      <formula>NOT(ISBLANK($A114))</formula>
    </cfRule>
  </conditionalFormatting>
  <conditionalFormatting sqref="O115">
    <cfRule type="expression" dxfId="207" priority="187">
      <formula>NOT($R114=$Q114*$E114)</formula>
    </cfRule>
  </conditionalFormatting>
  <conditionalFormatting sqref="A137:L137 AS137:AZ137 O137:AQ137">
    <cfRule type="expression" dxfId="206" priority="842">
      <formula>ISBLANK(#REF!)</formula>
    </cfRule>
    <cfRule type="expression" dxfId="205" priority="843">
      <formula>NOT(ISBLANK($A137))</formula>
    </cfRule>
  </conditionalFormatting>
  <conditionalFormatting sqref="C137">
    <cfRule type="expression" dxfId="204" priority="848">
      <formula>NOT(ISBLANK($C137))</formula>
    </cfRule>
    <cfRule type="expression" dxfId="203" priority="849">
      <formula>NOT(ISBLANK(#REF!))</formula>
    </cfRule>
  </conditionalFormatting>
  <conditionalFormatting sqref="O151">
    <cfRule type="expression" dxfId="202" priority="183">
      <formula>ISBLANK(#REF!)</formula>
    </cfRule>
    <cfRule type="expression" dxfId="201" priority="184">
      <formula>NOT(ISBLANK($A151))</formula>
    </cfRule>
  </conditionalFormatting>
  <conditionalFormatting sqref="O152">
    <cfRule type="expression" dxfId="200" priority="181">
      <formula>ISBLANK(#REF!)</formula>
    </cfRule>
    <cfRule type="expression" dxfId="199" priority="182">
      <formula>NOT(ISBLANK($A152))</formula>
    </cfRule>
  </conditionalFormatting>
  <conditionalFormatting sqref="O154">
    <cfRule type="expression" dxfId="198" priority="179">
      <formula>ISBLANK(#REF!)</formula>
    </cfRule>
    <cfRule type="expression" dxfId="197" priority="180">
      <formula>NOT(ISBLANK($A154))</formula>
    </cfRule>
  </conditionalFormatting>
  <conditionalFormatting sqref="O160">
    <cfRule type="expression" dxfId="196" priority="177">
      <formula>ISBLANK(#REF!)</formula>
    </cfRule>
    <cfRule type="expression" dxfId="195" priority="178">
      <formula>NOT(ISBLANK($A160))</formula>
    </cfRule>
  </conditionalFormatting>
  <conditionalFormatting sqref="O210">
    <cfRule type="expression" dxfId="194" priority="173">
      <formula>ISBLANK(#REF!)</formula>
    </cfRule>
    <cfRule type="expression" dxfId="193" priority="174">
      <formula>NOT(ISBLANK($A210))</formula>
    </cfRule>
  </conditionalFormatting>
  <conditionalFormatting sqref="O211">
    <cfRule type="expression" dxfId="192" priority="171">
      <formula>ISBLANK(#REF!)</formula>
    </cfRule>
    <cfRule type="expression" dxfId="191" priority="172">
      <formula>NOT(ISBLANK($A211))</formula>
    </cfRule>
  </conditionalFormatting>
  <conditionalFormatting sqref="O214">
    <cfRule type="expression" dxfId="190" priority="169">
      <formula>ISBLANK(#REF!)</formula>
    </cfRule>
    <cfRule type="expression" dxfId="189" priority="170">
      <formula>NOT(ISBLANK($A214))</formula>
    </cfRule>
  </conditionalFormatting>
  <conditionalFormatting sqref="O222">
    <cfRule type="expression" dxfId="188" priority="167">
      <formula>ISBLANK(#REF!)</formula>
    </cfRule>
    <cfRule type="expression" dxfId="187" priority="168">
      <formula>NOT(ISBLANK($A222))</formula>
    </cfRule>
  </conditionalFormatting>
  <conditionalFormatting sqref="O223">
    <cfRule type="expression" dxfId="186" priority="165">
      <formula>ISBLANK(#REF!)</formula>
    </cfRule>
    <cfRule type="expression" dxfId="185" priority="166">
      <formula>NOT(ISBLANK($A223))</formula>
    </cfRule>
  </conditionalFormatting>
  <conditionalFormatting sqref="O252">
    <cfRule type="expression" dxfId="184" priority="163">
      <formula>ISBLANK(#REF!)</formula>
    </cfRule>
    <cfRule type="expression" dxfId="183" priority="164">
      <formula>NOT(ISBLANK($A252))</formula>
    </cfRule>
  </conditionalFormatting>
  <conditionalFormatting sqref="O253">
    <cfRule type="expression" dxfId="182" priority="161">
      <formula>ISBLANK(#REF!)</formula>
    </cfRule>
    <cfRule type="expression" dxfId="181" priority="162">
      <formula>NOT(ISBLANK($A253))</formula>
    </cfRule>
  </conditionalFormatting>
  <conditionalFormatting sqref="O255">
    <cfRule type="expression" dxfId="180" priority="159">
      <formula>ISBLANK(#REF!)</formula>
    </cfRule>
    <cfRule type="expression" dxfId="179" priority="160">
      <formula>NOT(ISBLANK($A255))</formula>
    </cfRule>
  </conditionalFormatting>
  <conditionalFormatting sqref="O258">
    <cfRule type="expression" dxfId="178" priority="157">
      <formula>ISBLANK(#REF!)</formula>
    </cfRule>
    <cfRule type="expression" dxfId="177" priority="158">
      <formula>NOT(ISBLANK($A258))</formula>
    </cfRule>
  </conditionalFormatting>
  <conditionalFormatting sqref="O259:O260">
    <cfRule type="expression" dxfId="176" priority="155">
      <formula>ISBLANK(#REF!)</formula>
    </cfRule>
    <cfRule type="expression" dxfId="175" priority="156">
      <formula>NOT(ISBLANK($A259))</formula>
    </cfRule>
  </conditionalFormatting>
  <conditionalFormatting sqref="O265">
    <cfRule type="expression" dxfId="174" priority="153">
      <formula>ISBLANK(#REF!)</formula>
    </cfRule>
    <cfRule type="expression" dxfId="173" priority="154">
      <formula>NOT(ISBLANK($A265))</formula>
    </cfRule>
  </conditionalFormatting>
  <conditionalFormatting sqref="O267">
    <cfRule type="expression" dxfId="172" priority="151">
      <formula>ISBLANK(#REF!)</formula>
    </cfRule>
    <cfRule type="expression" dxfId="171" priority="152">
      <formula>NOT(ISBLANK($A267))</formula>
    </cfRule>
  </conditionalFormatting>
  <conditionalFormatting sqref="O270">
    <cfRule type="expression" dxfId="170" priority="149">
      <formula>ISBLANK(#REF!)</formula>
    </cfRule>
    <cfRule type="expression" dxfId="169" priority="150">
      <formula>NOT(ISBLANK($A270))</formula>
    </cfRule>
  </conditionalFormatting>
  <conditionalFormatting sqref="O275">
    <cfRule type="expression" dxfId="168" priority="147">
      <formula>ISBLANK(#REF!)</formula>
    </cfRule>
    <cfRule type="expression" dxfId="167" priority="148">
      <formula>NOT(ISBLANK($A275))</formula>
    </cfRule>
  </conditionalFormatting>
  <conditionalFormatting sqref="O276">
    <cfRule type="expression" dxfId="166" priority="145">
      <formula>ISBLANK(#REF!)</formula>
    </cfRule>
    <cfRule type="expression" dxfId="165" priority="146">
      <formula>NOT(ISBLANK($A276))</formula>
    </cfRule>
  </conditionalFormatting>
  <conditionalFormatting sqref="O279">
    <cfRule type="expression" dxfId="164" priority="143">
      <formula>ISBLANK(#REF!)</formula>
    </cfRule>
    <cfRule type="expression" dxfId="163" priority="144">
      <formula>NOT(ISBLANK($A279))</formula>
    </cfRule>
  </conditionalFormatting>
  <conditionalFormatting sqref="O280">
    <cfRule type="expression" dxfId="162" priority="141">
      <formula>ISBLANK(#REF!)</formula>
    </cfRule>
    <cfRule type="expression" dxfId="161" priority="142">
      <formula>NOT(ISBLANK($A280))</formula>
    </cfRule>
  </conditionalFormatting>
  <conditionalFormatting sqref="O282">
    <cfRule type="expression" dxfId="160" priority="139">
      <formula>ISBLANK(#REF!)</formula>
    </cfRule>
    <cfRule type="expression" dxfId="159" priority="140">
      <formula>NOT(ISBLANK($A282))</formula>
    </cfRule>
  </conditionalFormatting>
  <conditionalFormatting sqref="O284">
    <cfRule type="expression" dxfId="158" priority="137">
      <formula>ISBLANK(#REF!)</formula>
    </cfRule>
    <cfRule type="expression" dxfId="157" priority="138">
      <formula>NOT(ISBLANK($A284))</formula>
    </cfRule>
  </conditionalFormatting>
  <conditionalFormatting sqref="O285">
    <cfRule type="expression" dxfId="156" priority="135">
      <formula>ISBLANK(#REF!)</formula>
    </cfRule>
    <cfRule type="expression" dxfId="155" priority="136">
      <formula>NOT(ISBLANK($A285))</formula>
    </cfRule>
  </conditionalFormatting>
  <conditionalFormatting sqref="O287">
    <cfRule type="expression" dxfId="154" priority="133">
      <formula>ISBLANK(#REF!)</formula>
    </cfRule>
    <cfRule type="expression" dxfId="153" priority="134">
      <formula>NOT(ISBLANK($A287))</formula>
    </cfRule>
  </conditionalFormatting>
  <conditionalFormatting sqref="O288">
    <cfRule type="expression" dxfId="152" priority="131">
      <formula>ISBLANK(#REF!)</formula>
    </cfRule>
    <cfRule type="expression" dxfId="151" priority="132">
      <formula>NOT(ISBLANK($A288))</formula>
    </cfRule>
  </conditionalFormatting>
  <conditionalFormatting sqref="O289">
    <cfRule type="expression" dxfId="150" priority="129">
      <formula>ISBLANK(#REF!)</formula>
    </cfRule>
    <cfRule type="expression" dxfId="149" priority="130">
      <formula>NOT(ISBLANK($A289))</formula>
    </cfRule>
  </conditionalFormatting>
  <conditionalFormatting sqref="O292">
    <cfRule type="expression" dxfId="148" priority="127">
      <formula>ISBLANK(#REF!)</formula>
    </cfRule>
    <cfRule type="expression" dxfId="147" priority="128">
      <formula>NOT(ISBLANK($A292))</formula>
    </cfRule>
  </conditionalFormatting>
  <conditionalFormatting sqref="O291">
    <cfRule type="expression" dxfId="146" priority="125">
      <formula>ISBLANK(#REF!)</formula>
    </cfRule>
    <cfRule type="expression" dxfId="145" priority="126">
      <formula>NOT(ISBLANK($A291))</formula>
    </cfRule>
  </conditionalFormatting>
  <conditionalFormatting sqref="O303">
    <cfRule type="expression" dxfId="144" priority="123">
      <formula>ISBLANK(#REF!)</formula>
    </cfRule>
    <cfRule type="expression" dxfId="143" priority="124">
      <formula>NOT(ISBLANK($A303))</formula>
    </cfRule>
  </conditionalFormatting>
  <conditionalFormatting sqref="O304">
    <cfRule type="expression" dxfId="142" priority="121">
      <formula>ISBLANK(#REF!)</formula>
    </cfRule>
    <cfRule type="expression" dxfId="141" priority="122">
      <formula>NOT(ISBLANK($A304))</formula>
    </cfRule>
  </conditionalFormatting>
  <conditionalFormatting sqref="O305">
    <cfRule type="expression" dxfId="140" priority="119">
      <formula>ISBLANK(#REF!)</formula>
    </cfRule>
    <cfRule type="expression" dxfId="139" priority="120">
      <formula>NOT(ISBLANK($A305))</formula>
    </cfRule>
  </conditionalFormatting>
  <conditionalFormatting sqref="A324:L324 AS324:AZ324 O324:AQ324">
    <cfRule type="expression" dxfId="138" priority="852">
      <formula>ISBLANK(#REF!)</formula>
    </cfRule>
    <cfRule type="expression" dxfId="137" priority="853">
      <formula>NOT(ISBLANK($A324))</formula>
    </cfRule>
  </conditionalFormatting>
  <conditionalFormatting sqref="C324">
    <cfRule type="expression" dxfId="136" priority="858">
      <formula>NOT(ISBLANK($C324))</formula>
    </cfRule>
    <cfRule type="expression" dxfId="135" priority="859">
      <formula>NOT(ISBLANK(#REF!))</formula>
    </cfRule>
  </conditionalFormatting>
  <conditionalFormatting sqref="O324">
    <cfRule type="expression" dxfId="134" priority="117">
      <formula>ISBLANK($C323)</formula>
    </cfRule>
    <cfRule type="expression" dxfId="133" priority="118">
      <formula>NOT(ISBLANK($A324))</formula>
    </cfRule>
  </conditionalFormatting>
  <conditionalFormatting sqref="A327:L327 AS327:AZ327 O327:AQ327">
    <cfRule type="expression" dxfId="132" priority="111">
      <formula>ISBLANK($C326)</formula>
    </cfRule>
    <cfRule type="expression" dxfId="131" priority="113">
      <formula>NOT(ISBLANK($A327))</formula>
    </cfRule>
  </conditionalFormatting>
  <conditionalFormatting sqref="C327">
    <cfRule type="expression" dxfId="130" priority="114">
      <formula>NOT(ISBLANK($C327))</formula>
    </cfRule>
    <cfRule type="expression" dxfId="129" priority="115">
      <formula>NOT(ISBLANK($C326))</formula>
    </cfRule>
  </conditionalFormatting>
  <conditionalFormatting sqref="O327:U327">
    <cfRule type="expression" dxfId="128" priority="116">
      <formula>NOT($R327=$Q327*$E327)</formula>
    </cfRule>
  </conditionalFormatting>
  <conditionalFormatting sqref="O328">
    <cfRule type="expression" dxfId="127" priority="107">
      <formula>ISBLANK($C327)</formula>
    </cfRule>
    <cfRule type="expression" dxfId="126" priority="109">
      <formula>NOT(ISBLANK($A328))</formula>
    </cfRule>
  </conditionalFormatting>
  <conditionalFormatting sqref="O328">
    <cfRule type="expression" dxfId="125" priority="110">
      <formula>NOT($R328=$Q328*$E328)</formula>
    </cfRule>
  </conditionalFormatting>
  <conditionalFormatting sqref="O329">
    <cfRule type="expression" dxfId="124" priority="103">
      <formula>ISBLANK($C328)</formula>
    </cfRule>
    <cfRule type="expression" dxfId="123" priority="105">
      <formula>NOT(ISBLANK($A329))</formula>
    </cfRule>
  </conditionalFormatting>
  <conditionalFormatting sqref="O329">
    <cfRule type="expression" dxfId="122" priority="106">
      <formula>NOT($R329=$Q329*$E329)</formula>
    </cfRule>
  </conditionalFormatting>
  <conditionalFormatting sqref="O330">
    <cfRule type="expression" dxfId="121" priority="99">
      <formula>ISBLANK($C329)</formula>
    </cfRule>
    <cfRule type="expression" dxfId="120" priority="101">
      <formula>NOT(ISBLANK($A330))</formula>
    </cfRule>
  </conditionalFormatting>
  <conditionalFormatting sqref="O330">
    <cfRule type="expression" dxfId="119" priority="102">
      <formula>NOT($R330=$Q330*$E330)</formula>
    </cfRule>
  </conditionalFormatting>
  <conditionalFormatting sqref="O331">
    <cfRule type="expression" dxfId="118" priority="95">
      <formula>ISBLANK($C330)</formula>
    </cfRule>
    <cfRule type="expression" dxfId="117" priority="97">
      <formula>NOT(ISBLANK($A331))</formula>
    </cfRule>
  </conditionalFormatting>
  <conditionalFormatting sqref="O331">
    <cfRule type="expression" dxfId="116" priority="98">
      <formula>NOT($R331=$Q331*$E331)</formula>
    </cfRule>
  </conditionalFormatting>
  <conditionalFormatting sqref="A333:L333 P333:AQ333 AS333:AZ333">
    <cfRule type="expression" dxfId="115" priority="89">
      <formula>ISBLANK($C332)</formula>
    </cfRule>
    <cfRule type="expression" dxfId="114" priority="91">
      <formula>NOT(ISBLANK($A333))</formula>
    </cfRule>
  </conditionalFormatting>
  <conditionalFormatting sqref="C333">
    <cfRule type="expression" dxfId="113" priority="92">
      <formula>NOT(ISBLANK($C333))</formula>
    </cfRule>
    <cfRule type="expression" dxfId="112" priority="93">
      <formula>NOT(ISBLANK($C332))</formula>
    </cfRule>
  </conditionalFormatting>
  <conditionalFormatting sqref="P333:U333">
    <cfRule type="expression" dxfId="111" priority="94">
      <formula>NOT($R333=$Q333*$E333)</formula>
    </cfRule>
  </conditionalFormatting>
  <conditionalFormatting sqref="A334:L334 P335:AQ345 A349:AZ514 A342:L346 A335:J341 L335:L341 O346:AQ346 O334:AQ334">
    <cfRule type="expression" dxfId="110" priority="83">
      <formula>ISBLANK($C333)</formula>
    </cfRule>
    <cfRule type="expression" dxfId="109" priority="85">
      <formula>NOT(ISBLANK($A334))</formula>
    </cfRule>
  </conditionalFormatting>
  <conditionalFormatting sqref="O334:U334 P335:U345 O346:U514">
    <cfRule type="expression" dxfId="108" priority="88">
      <formula>NOT($R334=$Q334*$E334)</formula>
    </cfRule>
  </conditionalFormatting>
  <conditionalFormatting sqref="O333">
    <cfRule type="expression" dxfId="107" priority="79">
      <formula>ISBLANK($C332)</formula>
    </cfRule>
    <cfRule type="expression" dxfId="106" priority="81">
      <formula>NOT(ISBLANK($A333))</formula>
    </cfRule>
  </conditionalFormatting>
  <conditionalFormatting sqref="O333">
    <cfRule type="expression" dxfId="105" priority="82">
      <formula>NOT($R333=$Q333*$E333)</formula>
    </cfRule>
  </conditionalFormatting>
  <conditionalFormatting sqref="O335">
    <cfRule type="expression" dxfId="104" priority="75">
      <formula>ISBLANK($C334)</formula>
    </cfRule>
    <cfRule type="expression" dxfId="103" priority="77">
      <formula>NOT(ISBLANK($A335))</formula>
    </cfRule>
  </conditionalFormatting>
  <conditionalFormatting sqref="O335">
    <cfRule type="expression" dxfId="102" priority="78">
      <formula>NOT($R335=$Q335*$E335)</formula>
    </cfRule>
  </conditionalFormatting>
  <conditionalFormatting sqref="O336">
    <cfRule type="expression" dxfId="101" priority="71">
      <formula>ISBLANK($C335)</formula>
    </cfRule>
    <cfRule type="expression" dxfId="100" priority="73">
      <formula>NOT(ISBLANK($A336))</formula>
    </cfRule>
  </conditionalFormatting>
  <conditionalFormatting sqref="O336">
    <cfRule type="expression" dxfId="99" priority="74">
      <formula>NOT($R336=$Q336*$E336)</formula>
    </cfRule>
  </conditionalFormatting>
  <conditionalFormatting sqref="O337">
    <cfRule type="expression" dxfId="98" priority="67">
      <formula>ISBLANK($C336)</formula>
    </cfRule>
    <cfRule type="expression" dxfId="97" priority="69">
      <formula>NOT(ISBLANK($A337))</formula>
    </cfRule>
  </conditionalFormatting>
  <conditionalFormatting sqref="O337">
    <cfRule type="expression" dxfId="96" priority="70">
      <formula>NOT($R337=$Q337*$E337)</formula>
    </cfRule>
  </conditionalFormatting>
  <conditionalFormatting sqref="O338">
    <cfRule type="expression" dxfId="95" priority="63">
      <formula>ISBLANK($C337)</formula>
    </cfRule>
    <cfRule type="expression" dxfId="94" priority="65">
      <formula>NOT(ISBLANK($A338))</formula>
    </cfRule>
  </conditionalFormatting>
  <conditionalFormatting sqref="O338">
    <cfRule type="expression" dxfId="93" priority="66">
      <formula>NOT($R338=$Q338*$E338)</formula>
    </cfRule>
  </conditionalFormatting>
  <conditionalFormatting sqref="O339">
    <cfRule type="expression" dxfId="92" priority="59">
      <formula>ISBLANK($C338)</formula>
    </cfRule>
    <cfRule type="expression" dxfId="91" priority="61">
      <formula>NOT(ISBLANK($A339))</formula>
    </cfRule>
  </conditionalFormatting>
  <conditionalFormatting sqref="O339">
    <cfRule type="expression" dxfId="90" priority="62">
      <formula>NOT($R339=$Q339*$E339)</formula>
    </cfRule>
  </conditionalFormatting>
  <conditionalFormatting sqref="O340">
    <cfRule type="expression" dxfId="89" priority="55">
      <formula>ISBLANK($C339)</formula>
    </cfRule>
    <cfRule type="expression" dxfId="88" priority="57">
      <formula>NOT(ISBLANK($A340))</formula>
    </cfRule>
  </conditionalFormatting>
  <conditionalFormatting sqref="O340">
    <cfRule type="expression" dxfId="87" priority="58">
      <formula>NOT($R340=$Q340*$E340)</formula>
    </cfRule>
  </conditionalFormatting>
  <conditionalFormatting sqref="O341">
    <cfRule type="expression" dxfId="86" priority="51">
      <formula>ISBLANK($C340)</formula>
    </cfRule>
    <cfRule type="expression" dxfId="85" priority="53">
      <formula>NOT(ISBLANK($A341))</formula>
    </cfRule>
  </conditionalFormatting>
  <conditionalFormatting sqref="O341">
    <cfRule type="expression" dxfId="84" priority="54">
      <formula>NOT($R341=$Q341*$E341)</formula>
    </cfRule>
  </conditionalFormatting>
  <conditionalFormatting sqref="O342">
    <cfRule type="expression" dxfId="83" priority="47">
      <formula>ISBLANK($C341)</formula>
    </cfRule>
    <cfRule type="expression" dxfId="82" priority="49">
      <formula>NOT(ISBLANK($A342))</formula>
    </cfRule>
  </conditionalFormatting>
  <conditionalFormatting sqref="O342">
    <cfRule type="expression" dxfId="81" priority="50">
      <formula>NOT($R342=$Q342*$E342)</formula>
    </cfRule>
  </conditionalFormatting>
  <conditionalFormatting sqref="O343">
    <cfRule type="expression" dxfId="80" priority="43">
      <formula>ISBLANK($C342)</formula>
    </cfRule>
    <cfRule type="expression" dxfId="79" priority="45">
      <formula>NOT(ISBLANK($A343))</formula>
    </cfRule>
  </conditionalFormatting>
  <conditionalFormatting sqref="O343">
    <cfRule type="expression" dxfId="78" priority="46">
      <formula>NOT($R343=$Q343*$E343)</formula>
    </cfRule>
  </conditionalFormatting>
  <conditionalFormatting sqref="O344">
    <cfRule type="expression" dxfId="77" priority="39">
      <formula>ISBLANK($C343)</formula>
    </cfRule>
    <cfRule type="expression" dxfId="76" priority="41">
      <formula>NOT(ISBLANK($A344))</formula>
    </cfRule>
  </conditionalFormatting>
  <conditionalFormatting sqref="O344">
    <cfRule type="expression" dxfId="75" priority="42">
      <formula>NOT($R344=$Q344*$E344)</formula>
    </cfRule>
  </conditionalFormatting>
  <conditionalFormatting sqref="O345">
    <cfRule type="expression" dxfId="74" priority="35">
      <formula>ISBLANK($C344)</formula>
    </cfRule>
    <cfRule type="expression" dxfId="73" priority="37">
      <formula>NOT(ISBLANK($A345))</formula>
    </cfRule>
  </conditionalFormatting>
  <conditionalFormatting sqref="O345">
    <cfRule type="expression" dxfId="72" priority="38">
      <formula>NOT($R345=$Q345*$E345)</formula>
    </cfRule>
  </conditionalFormatting>
  <conditionalFormatting sqref="A121:L121 O121:AZ121">
    <cfRule type="expression" dxfId="71" priority="862">
      <formula>ISBLANK($C119)</formula>
    </cfRule>
    <cfRule type="expression" dxfId="70" priority="863">
      <formula>NOT(ISBLANK($A121))</formula>
    </cfRule>
  </conditionalFormatting>
  <conditionalFormatting sqref="C121">
    <cfRule type="expression" dxfId="69" priority="868">
      <formula>NOT(ISBLANK($C121))</formula>
    </cfRule>
    <cfRule type="expression" dxfId="68" priority="869">
      <formula>NOT(ISBLANK($C119))</formula>
    </cfRule>
  </conditionalFormatting>
  <conditionalFormatting sqref="A145:L146 A150:L150 A154:J154 A169:J169 AS169:AZ169 AS154:AZ154 AS150:AZ150 AS145:AZ146 A219:L219 AS219:AZ219 L169 L154 O154:AQ154 O169:AQ169 O219:AQ219 O150:AQ150 O145:AQ146">
    <cfRule type="expression" dxfId="67" priority="872">
      <formula>ISBLANK(#REF!)</formula>
    </cfRule>
    <cfRule type="expression" dxfId="66" priority="873">
      <formula>NOT(ISBLANK($A145))</formula>
    </cfRule>
  </conditionalFormatting>
  <conditionalFormatting sqref="C145:C146 C150 C154 C169 C219">
    <cfRule type="expression" dxfId="65" priority="884">
      <formula>NOT(ISBLANK($C145))</formula>
    </cfRule>
    <cfRule type="expression" dxfId="64" priority="885">
      <formula>NOT(ISBLANK(#REF!))</formula>
    </cfRule>
  </conditionalFormatting>
  <conditionalFormatting sqref="A36:L36 O36:AZ36">
    <cfRule type="expression" dxfId="63" priority="888">
      <formula>ISBLANK(#REF!)</formula>
    </cfRule>
    <cfRule type="expression" dxfId="62" priority="889">
      <formula>NOT(ISBLANK($A36))</formula>
    </cfRule>
  </conditionalFormatting>
  <conditionalFormatting sqref="C36">
    <cfRule type="expression" dxfId="61" priority="894">
      <formula>NOT(ISBLANK($C36))</formula>
    </cfRule>
    <cfRule type="expression" dxfId="60" priority="895">
      <formula>NOT(ISBLANK(#REF!))</formula>
    </cfRule>
  </conditionalFormatting>
  <conditionalFormatting sqref="A124:L124 AS124:AZ124 A221:L221 AS221:AZ221 A347:AZ347 O221:AQ221 O124:AQ124">
    <cfRule type="expression" dxfId="59" priority="898">
      <formula>ISBLANK(#REF!)</formula>
    </cfRule>
    <cfRule type="expression" dxfId="58" priority="899">
      <formula>NOT(ISBLANK($A124))</formula>
    </cfRule>
  </conditionalFormatting>
  <conditionalFormatting sqref="C124 C221 C347">
    <cfRule type="expression" dxfId="57" priority="904">
      <formula>NOT(ISBLANK($C124))</formula>
    </cfRule>
    <cfRule type="expression" dxfId="56" priority="905">
      <formula>NOT(ISBLANK(#REF!))</formula>
    </cfRule>
  </conditionalFormatting>
  <conditionalFormatting sqref="M147:N149 M122:N123 M220:N220 M325:N326 M328:N332 M116:N120 M125:N136 M138:N144 M151:N153 M155:N168 M170:N218 M222:N323">
    <cfRule type="expression" dxfId="55" priority="13">
      <formula>ISBLANK($C115)</formula>
    </cfRule>
    <cfRule type="expression" dxfId="54" priority="14">
      <formula>NOT(ISBLANK($A116))</formula>
    </cfRule>
  </conditionalFormatting>
  <conditionalFormatting sqref="M137:N137">
    <cfRule type="expression" dxfId="53" priority="15">
      <formula>ISBLANK(#REF!)</formula>
    </cfRule>
    <cfRule type="expression" dxfId="52" priority="16">
      <formula>NOT(ISBLANK($A137))</formula>
    </cfRule>
  </conditionalFormatting>
  <conditionalFormatting sqref="M324:N324">
    <cfRule type="expression" dxfId="51" priority="17">
      <formula>ISBLANK(#REF!)</formula>
    </cfRule>
    <cfRule type="expression" dxfId="50" priority="18">
      <formula>NOT(ISBLANK($A324))</formula>
    </cfRule>
  </conditionalFormatting>
  <conditionalFormatting sqref="M327:N327">
    <cfRule type="expression" dxfId="49" priority="11">
      <formula>ISBLANK($C326)</formula>
    </cfRule>
    <cfRule type="expression" dxfId="48" priority="12">
      <formula>NOT(ISBLANK($A327))</formula>
    </cfRule>
  </conditionalFormatting>
  <conditionalFormatting sqref="M333:N333">
    <cfRule type="expression" dxfId="47" priority="9">
      <formula>ISBLANK($C332)</formula>
    </cfRule>
    <cfRule type="expression" dxfId="46" priority="10">
      <formula>NOT(ISBLANK($A333))</formula>
    </cfRule>
  </conditionalFormatting>
  <conditionalFormatting sqref="M334:N346">
    <cfRule type="expression" dxfId="45" priority="7">
      <formula>ISBLANK($C333)</formula>
    </cfRule>
    <cfRule type="expression" dxfId="44" priority="8">
      <formula>NOT(ISBLANK($A334))</formula>
    </cfRule>
  </conditionalFormatting>
  <conditionalFormatting sqref="M121:N121">
    <cfRule type="expression" dxfId="43" priority="19">
      <formula>ISBLANK($C119)</formula>
    </cfRule>
    <cfRule type="expression" dxfId="42" priority="20">
      <formula>NOT(ISBLANK($A121))</formula>
    </cfRule>
  </conditionalFormatting>
  <conditionalFormatting sqref="M145:N146 M150:N150 M219:N219 M169:N169 M154:N154">
    <cfRule type="expression" dxfId="41" priority="21">
      <formula>ISBLANK(#REF!)</formula>
    </cfRule>
    <cfRule type="expression" dxfId="40" priority="22">
      <formula>NOT(ISBLANK($A145))</formula>
    </cfRule>
  </conditionalFormatting>
  <conditionalFormatting sqref="M124:N124 M221:N221">
    <cfRule type="expression" dxfId="39" priority="23">
      <formula>ISBLANK(#REF!)</formula>
    </cfRule>
    <cfRule type="expression" dxfId="38" priority="24">
      <formula>NOT(ISBLANK($A124))</formula>
    </cfRule>
  </conditionalFormatting>
  <conditionalFormatting sqref="M37:N115 M4:N35">
    <cfRule type="expression" dxfId="37" priority="1">
      <formula>ISBLANK($C3)</formula>
    </cfRule>
    <cfRule type="expression" dxfId="36" priority="2">
      <formula>NOT(ISBLANK($A4))</formula>
    </cfRule>
  </conditionalFormatting>
  <conditionalFormatting sqref="M3:N3">
    <cfRule type="expression" dxfId="35" priority="3">
      <formula>ISBLANK(#REF!)</formula>
    </cfRule>
    <cfRule type="expression" dxfId="34" priority="4">
      <formula>NOT(ISBLANK($A3))</formula>
    </cfRule>
  </conditionalFormatting>
  <conditionalFormatting sqref="M36:N36">
    <cfRule type="expression" dxfId="33" priority="5">
      <formula>ISBLANK(#REF!)</formula>
    </cfRule>
    <cfRule type="expression" dxfId="32" priority="6">
      <formula>NOT(ISBLANK($A36))</formula>
    </cfRule>
  </conditionalFormatting>
  <pageMargins left="0.47244094488188981" right="0.47244094488188981" top="0.47244094488188981" bottom="0.47244094488188981" header="0.31496062992125984" footer="0.31496062992125984"/>
  <pageSetup paperSize="9" scale="16" fitToHeight="0" orientation="landscape" r:id="rId1"/>
  <headerFooter scaleWithDoc="0">
    <oddFooter>&amp;L&amp;10DRFAWA - &amp;F, &amp;A&amp;R&amp;10&amp;P of &amp;N</oddFooter>
  </headerFooter>
  <extLst>
    <ext xmlns:x14="http://schemas.microsoft.com/office/spreadsheetml/2009/9/main" uri="{78C0D931-6437-407d-A8EE-F0AAD7539E65}">
      <x14:conditionalFormattings>
        <x14:conditionalFormatting xmlns:xm="http://schemas.microsoft.com/office/excel/2006/main">
          <x14:cfRule type="expression" priority="453" id="{00000000-000E-0000-0200-000004000000}">
            <xm:f>$L3='Unit Rates'!$D$99</xm:f>
            <x14:dxf>
              <font>
                <color rgb="FFC00000"/>
              </font>
              <fill>
                <patternFill>
                  <bgColor rgb="FFFFCCCC"/>
                </patternFill>
              </fill>
            </x14:dxf>
          </x14:cfRule>
          <xm:sqref>O3:U4 P5:U7 P59:U59 O60:U64 P65:U67 P73:U73 O74:U77 P78:U78 O79:U81 P82:U82 P109:U109 O110:U111 P112:U112 O113:U113 P114:U115 P328:U331 O515:U518 O332:U332 O68:U72 O116:U326 O83:U108 O8:U58</xm:sqref>
        </x14:conditionalFormatting>
        <x14:conditionalFormatting xmlns:xm="http://schemas.microsoft.com/office/excel/2006/main">
          <x14:cfRule type="expression" priority="839" id="{00000000-000E-0000-0200-000004000000}">
            <xm:f>$L5='Unit Rates'!$D$99</xm:f>
            <x14:dxf>
              <font>
                <color rgb="FFC00000"/>
              </font>
              <fill>
                <patternFill>
                  <bgColor rgb="FFFFCCCC"/>
                </patternFill>
              </fill>
            </x14:dxf>
          </x14:cfRule>
          <xm:sqref>O6:O7</xm:sqref>
        </x14:conditionalFormatting>
        <x14:conditionalFormatting xmlns:xm="http://schemas.microsoft.com/office/excel/2006/main">
          <x14:cfRule type="expression" priority="238" id="{176FFE0E-F262-4782-93A1-0247B6CA0AA1}">
            <xm:f>$L58='Unit Rates'!$D$99</xm:f>
            <x14:dxf>
              <font>
                <color rgb="FFC00000"/>
              </font>
              <fill>
                <patternFill>
                  <bgColor rgb="FFFFCCCC"/>
                </patternFill>
              </fill>
            </x14:dxf>
          </x14:cfRule>
          <xm:sqref>O59</xm:sqref>
        </x14:conditionalFormatting>
        <x14:conditionalFormatting xmlns:xm="http://schemas.microsoft.com/office/excel/2006/main">
          <x14:cfRule type="expression" priority="234" id="{359D65B2-31A9-4CF2-8501-B2CF39144114}">
            <xm:f>$L64='Unit Rates'!$D$99</xm:f>
            <x14:dxf>
              <font>
                <color rgb="FFC00000"/>
              </font>
              <fill>
                <patternFill>
                  <bgColor rgb="FFFFCCCC"/>
                </patternFill>
              </fill>
            </x14:dxf>
          </x14:cfRule>
          <xm:sqref>O65</xm:sqref>
        </x14:conditionalFormatting>
        <x14:conditionalFormatting xmlns:xm="http://schemas.microsoft.com/office/excel/2006/main">
          <x14:cfRule type="expression" priority="226" id="{6D2B4A0E-B639-4331-BB9B-B950C783175E}">
            <xm:f>$L66='Unit Rates'!$D$99</xm:f>
            <x14:dxf>
              <font>
                <color rgb="FFC00000"/>
              </font>
              <fill>
                <patternFill>
                  <bgColor rgb="FFFFCCCC"/>
                </patternFill>
              </fill>
            </x14:dxf>
          </x14:cfRule>
          <xm:sqref>O67</xm:sqref>
        </x14:conditionalFormatting>
        <x14:conditionalFormatting xmlns:xm="http://schemas.microsoft.com/office/excel/2006/main">
          <x14:cfRule type="expression" priority="222" id="{F14D126C-003E-43B9-8D75-F3C6BB8A66EA}">
            <xm:f>$L72='Unit Rates'!$D$99</xm:f>
            <x14:dxf>
              <font>
                <color rgb="FFC00000"/>
              </font>
              <fill>
                <patternFill>
                  <bgColor rgb="FFFFCCCC"/>
                </patternFill>
              </fill>
            </x14:dxf>
          </x14:cfRule>
          <xm:sqref>O73</xm:sqref>
        </x14:conditionalFormatting>
        <x14:conditionalFormatting xmlns:xm="http://schemas.microsoft.com/office/excel/2006/main">
          <x14:cfRule type="expression" priority="216" id="{64EE06D5-2E9A-4A4E-B776-8ED895A84A28}">
            <xm:f>$L66='Unit Rates'!$D$99</xm:f>
            <x14:dxf>
              <font>
                <color rgb="FFC00000"/>
              </font>
              <fill>
                <patternFill>
                  <bgColor rgb="FFFFCCCC"/>
                </patternFill>
              </fill>
            </x14:dxf>
          </x14:cfRule>
          <xm:sqref>O66</xm:sqref>
        </x14:conditionalFormatting>
        <x14:conditionalFormatting xmlns:xm="http://schemas.microsoft.com/office/excel/2006/main">
          <x14:cfRule type="expression" priority="214" id="{47FC9822-C82F-492A-9841-9A8087D095F1}">
            <xm:f>$L77='Unit Rates'!$D$99</xm:f>
            <x14:dxf>
              <font>
                <color rgb="FFC00000"/>
              </font>
              <fill>
                <patternFill>
                  <bgColor rgb="FFFFCCCC"/>
                </patternFill>
              </fill>
            </x14:dxf>
          </x14:cfRule>
          <xm:sqref>O78</xm:sqref>
        </x14:conditionalFormatting>
        <x14:conditionalFormatting xmlns:xm="http://schemas.microsoft.com/office/excel/2006/main">
          <x14:cfRule type="expression" priority="210" id="{795A193A-B5FF-4842-9B75-E0D212E05DBD}">
            <xm:f>$L81='Unit Rates'!$D$99</xm:f>
            <x14:dxf>
              <font>
                <color rgb="FFC00000"/>
              </font>
              <fill>
                <patternFill>
                  <bgColor rgb="FFFFCCCC"/>
                </patternFill>
              </fill>
            </x14:dxf>
          </x14:cfRule>
          <xm:sqref>O82</xm:sqref>
        </x14:conditionalFormatting>
        <x14:conditionalFormatting xmlns:xm="http://schemas.microsoft.com/office/excel/2006/main">
          <x14:cfRule type="expression" priority="200" id="{79822B5B-BDDB-40C1-B368-300B49F5BEE9}">
            <xm:f>$L108='Unit Rates'!$D$99</xm:f>
            <x14:dxf>
              <font>
                <color rgb="FFC00000"/>
              </font>
              <fill>
                <patternFill>
                  <bgColor rgb="FFFFCCCC"/>
                </patternFill>
              </fill>
            </x14:dxf>
          </x14:cfRule>
          <xm:sqref>O109</xm:sqref>
        </x14:conditionalFormatting>
        <x14:conditionalFormatting xmlns:xm="http://schemas.microsoft.com/office/excel/2006/main">
          <x14:cfRule type="expression" priority="196" id="{B1849CA5-5A6F-4F05-9BED-47E282356E0E}">
            <xm:f>$L111='Unit Rates'!$D$99</xm:f>
            <x14:dxf>
              <font>
                <color rgb="FFC00000"/>
              </font>
              <fill>
                <patternFill>
                  <bgColor rgb="FFFFCCCC"/>
                </patternFill>
              </fill>
            </x14:dxf>
          </x14:cfRule>
          <xm:sqref>O112</xm:sqref>
        </x14:conditionalFormatting>
        <x14:conditionalFormatting xmlns:xm="http://schemas.microsoft.com/office/excel/2006/main">
          <x14:cfRule type="expression" priority="192" id="{03963D10-A992-4F0E-85BF-FA71A0B13BD4}">
            <xm:f>$L113='Unit Rates'!$D$99</xm:f>
            <x14:dxf>
              <font>
                <color rgb="FFC00000"/>
              </font>
              <fill>
                <patternFill>
                  <bgColor rgb="FFFFCCCC"/>
                </patternFill>
              </fill>
            </x14:dxf>
          </x14:cfRule>
          <xm:sqref>O114</xm:sqref>
        </x14:conditionalFormatting>
        <x14:conditionalFormatting xmlns:xm="http://schemas.microsoft.com/office/excel/2006/main">
          <x14:cfRule type="expression" priority="188" id="{84D76CA8-7A9A-4C36-B5CD-F9435F87E608}">
            <xm:f>$L114='Unit Rates'!$D$99</xm:f>
            <x14:dxf>
              <font>
                <color rgb="FFC00000"/>
              </font>
              <fill>
                <patternFill>
                  <bgColor rgb="FFFFCCCC"/>
                </patternFill>
              </fill>
            </x14:dxf>
          </x14:cfRule>
          <xm:sqref>O115</xm:sqref>
        </x14:conditionalFormatting>
        <x14:conditionalFormatting xmlns:xm="http://schemas.microsoft.com/office/excel/2006/main">
          <x14:cfRule type="expression" priority="112" id="{147D77F6-0FDB-4877-9BEF-4DE2995E964D}">
            <xm:f>$L327='Unit Rates'!$D$99</xm:f>
            <x14:dxf>
              <font>
                <color rgb="FFC00000"/>
              </font>
              <fill>
                <patternFill>
                  <bgColor rgb="FFFFCCCC"/>
                </patternFill>
              </fill>
            </x14:dxf>
          </x14:cfRule>
          <xm:sqref>O327:U327</xm:sqref>
        </x14:conditionalFormatting>
        <x14:conditionalFormatting xmlns:xm="http://schemas.microsoft.com/office/excel/2006/main">
          <x14:cfRule type="expression" priority="108" id="{FBA77194-7C1F-4825-B276-52FC2400C4DF}">
            <xm:f>$L328='Unit Rates'!$D$99</xm:f>
            <x14:dxf>
              <font>
                <color rgb="FFC00000"/>
              </font>
              <fill>
                <patternFill>
                  <bgColor rgb="FFFFCCCC"/>
                </patternFill>
              </fill>
            </x14:dxf>
          </x14:cfRule>
          <xm:sqref>O328</xm:sqref>
        </x14:conditionalFormatting>
        <x14:conditionalFormatting xmlns:xm="http://schemas.microsoft.com/office/excel/2006/main">
          <x14:cfRule type="expression" priority="104" id="{6FA65946-30F8-47FA-AF0C-894BF592B4BB}">
            <xm:f>$L329='Unit Rates'!$D$99</xm:f>
            <x14:dxf>
              <font>
                <color rgb="FFC00000"/>
              </font>
              <fill>
                <patternFill>
                  <bgColor rgb="FFFFCCCC"/>
                </patternFill>
              </fill>
            </x14:dxf>
          </x14:cfRule>
          <xm:sqref>O329</xm:sqref>
        </x14:conditionalFormatting>
        <x14:conditionalFormatting xmlns:xm="http://schemas.microsoft.com/office/excel/2006/main">
          <x14:cfRule type="expression" priority="100" id="{84FB48D8-3029-4908-BFC9-50650B31CA52}">
            <xm:f>$L330='Unit Rates'!$D$99</xm:f>
            <x14:dxf>
              <font>
                <color rgb="FFC00000"/>
              </font>
              <fill>
                <patternFill>
                  <bgColor rgb="FFFFCCCC"/>
                </patternFill>
              </fill>
            </x14:dxf>
          </x14:cfRule>
          <xm:sqref>O330</xm:sqref>
        </x14:conditionalFormatting>
        <x14:conditionalFormatting xmlns:xm="http://schemas.microsoft.com/office/excel/2006/main">
          <x14:cfRule type="expression" priority="96" id="{FC402D56-C6D7-453C-8A84-78A97D2B07CA}">
            <xm:f>$L331='Unit Rates'!$D$99</xm:f>
            <x14:dxf>
              <font>
                <color rgb="FFC00000"/>
              </font>
              <fill>
                <patternFill>
                  <bgColor rgb="FFFFCCCC"/>
                </patternFill>
              </fill>
            </x14:dxf>
          </x14:cfRule>
          <xm:sqref>O331</xm:sqref>
        </x14:conditionalFormatting>
        <x14:conditionalFormatting xmlns:xm="http://schemas.microsoft.com/office/excel/2006/main">
          <x14:cfRule type="expression" priority="90" id="{E8C3219A-E426-4D1F-8EA6-12ABB754EC1B}">
            <xm:f>$L333='Unit Rates'!$D$99</xm:f>
            <x14:dxf>
              <font>
                <color rgb="FFC00000"/>
              </font>
              <fill>
                <patternFill>
                  <bgColor rgb="FFFFCCCC"/>
                </patternFill>
              </fill>
            </x14:dxf>
          </x14:cfRule>
          <xm:sqref>P333:U333</xm:sqref>
        </x14:conditionalFormatting>
        <x14:conditionalFormatting xmlns:xm="http://schemas.microsoft.com/office/excel/2006/main">
          <x14:cfRule type="expression" priority="84" id="{E87DAC1C-5AF2-412E-B5CD-CBA99EE8D280}">
            <xm:f>$L334='Unit Rates'!$D$99</xm:f>
            <x14:dxf>
              <font>
                <color rgb="FFC00000"/>
              </font>
              <fill>
                <patternFill>
                  <bgColor rgb="FFFFCCCC"/>
                </patternFill>
              </fill>
            </x14:dxf>
          </x14:cfRule>
          <xm:sqref>O334:U334 P335:U345 O346:U514</xm:sqref>
        </x14:conditionalFormatting>
        <x14:conditionalFormatting xmlns:xm="http://schemas.microsoft.com/office/excel/2006/main">
          <x14:cfRule type="expression" priority="80" id="{5B370B64-FEB2-4E46-B541-7AF25925C406}">
            <xm:f>$L333='Unit Rates'!$D$99</xm:f>
            <x14:dxf>
              <font>
                <color rgb="FFC00000"/>
              </font>
              <fill>
                <patternFill>
                  <bgColor rgb="FFFFCCCC"/>
                </patternFill>
              </fill>
            </x14:dxf>
          </x14:cfRule>
          <xm:sqref>O333</xm:sqref>
        </x14:conditionalFormatting>
        <x14:conditionalFormatting xmlns:xm="http://schemas.microsoft.com/office/excel/2006/main">
          <x14:cfRule type="expression" priority="76" id="{B2B55B87-EDDC-4246-997D-7CF28A06E5DC}">
            <xm:f>$L335='Unit Rates'!$D$99</xm:f>
            <x14:dxf>
              <font>
                <color rgb="FFC00000"/>
              </font>
              <fill>
                <patternFill>
                  <bgColor rgb="FFFFCCCC"/>
                </patternFill>
              </fill>
            </x14:dxf>
          </x14:cfRule>
          <xm:sqref>O335</xm:sqref>
        </x14:conditionalFormatting>
        <x14:conditionalFormatting xmlns:xm="http://schemas.microsoft.com/office/excel/2006/main">
          <x14:cfRule type="expression" priority="72" id="{63662766-A961-473E-BCF9-CC3B8C3393F2}">
            <xm:f>$L336='Unit Rates'!$D$99</xm:f>
            <x14:dxf>
              <font>
                <color rgb="FFC00000"/>
              </font>
              <fill>
                <patternFill>
                  <bgColor rgb="FFFFCCCC"/>
                </patternFill>
              </fill>
            </x14:dxf>
          </x14:cfRule>
          <xm:sqref>O336</xm:sqref>
        </x14:conditionalFormatting>
        <x14:conditionalFormatting xmlns:xm="http://schemas.microsoft.com/office/excel/2006/main">
          <x14:cfRule type="expression" priority="68" id="{AB306240-43C1-4068-8956-13D2E2BD9822}">
            <xm:f>$L337='Unit Rates'!$D$99</xm:f>
            <x14:dxf>
              <font>
                <color rgb="FFC00000"/>
              </font>
              <fill>
                <patternFill>
                  <bgColor rgb="FFFFCCCC"/>
                </patternFill>
              </fill>
            </x14:dxf>
          </x14:cfRule>
          <xm:sqref>O337</xm:sqref>
        </x14:conditionalFormatting>
        <x14:conditionalFormatting xmlns:xm="http://schemas.microsoft.com/office/excel/2006/main">
          <x14:cfRule type="expression" priority="64" id="{397386C1-99C1-4813-AC2E-784C7CBF38E1}">
            <xm:f>$L338='Unit Rates'!$D$99</xm:f>
            <x14:dxf>
              <font>
                <color rgb="FFC00000"/>
              </font>
              <fill>
                <patternFill>
                  <bgColor rgb="FFFFCCCC"/>
                </patternFill>
              </fill>
            </x14:dxf>
          </x14:cfRule>
          <xm:sqref>O338</xm:sqref>
        </x14:conditionalFormatting>
        <x14:conditionalFormatting xmlns:xm="http://schemas.microsoft.com/office/excel/2006/main">
          <x14:cfRule type="expression" priority="60" id="{42CCAB61-8FB8-45D4-83DD-68F4BA15E7D0}">
            <xm:f>$L339='Unit Rates'!$D$99</xm:f>
            <x14:dxf>
              <font>
                <color rgb="FFC00000"/>
              </font>
              <fill>
                <patternFill>
                  <bgColor rgb="FFFFCCCC"/>
                </patternFill>
              </fill>
            </x14:dxf>
          </x14:cfRule>
          <xm:sqref>O339</xm:sqref>
        </x14:conditionalFormatting>
        <x14:conditionalFormatting xmlns:xm="http://schemas.microsoft.com/office/excel/2006/main">
          <x14:cfRule type="expression" priority="56" id="{73D5545E-019E-4630-8B4D-AD52D9B359C5}">
            <xm:f>$L340='Unit Rates'!$D$99</xm:f>
            <x14:dxf>
              <font>
                <color rgb="FFC00000"/>
              </font>
              <fill>
                <patternFill>
                  <bgColor rgb="FFFFCCCC"/>
                </patternFill>
              </fill>
            </x14:dxf>
          </x14:cfRule>
          <xm:sqref>O340</xm:sqref>
        </x14:conditionalFormatting>
        <x14:conditionalFormatting xmlns:xm="http://schemas.microsoft.com/office/excel/2006/main">
          <x14:cfRule type="expression" priority="52" id="{04A6A50B-46DF-4112-B3A6-65A771B8E107}">
            <xm:f>$L341='Unit Rates'!$D$99</xm:f>
            <x14:dxf>
              <font>
                <color rgb="FFC00000"/>
              </font>
              <fill>
                <patternFill>
                  <bgColor rgb="FFFFCCCC"/>
                </patternFill>
              </fill>
            </x14:dxf>
          </x14:cfRule>
          <xm:sqref>O341</xm:sqref>
        </x14:conditionalFormatting>
        <x14:conditionalFormatting xmlns:xm="http://schemas.microsoft.com/office/excel/2006/main">
          <x14:cfRule type="expression" priority="48" id="{991222BF-764A-485E-B5B5-8EC848C7F763}">
            <xm:f>$L342='Unit Rates'!$D$99</xm:f>
            <x14:dxf>
              <font>
                <color rgb="FFC00000"/>
              </font>
              <fill>
                <patternFill>
                  <bgColor rgb="FFFFCCCC"/>
                </patternFill>
              </fill>
            </x14:dxf>
          </x14:cfRule>
          <xm:sqref>O342</xm:sqref>
        </x14:conditionalFormatting>
        <x14:conditionalFormatting xmlns:xm="http://schemas.microsoft.com/office/excel/2006/main">
          <x14:cfRule type="expression" priority="44" id="{1DE5204C-D183-45EA-8D65-29005AB42CF2}">
            <xm:f>$L343='Unit Rates'!$D$99</xm:f>
            <x14:dxf>
              <font>
                <color rgb="FFC00000"/>
              </font>
              <fill>
                <patternFill>
                  <bgColor rgb="FFFFCCCC"/>
                </patternFill>
              </fill>
            </x14:dxf>
          </x14:cfRule>
          <xm:sqref>O343</xm:sqref>
        </x14:conditionalFormatting>
        <x14:conditionalFormatting xmlns:xm="http://schemas.microsoft.com/office/excel/2006/main">
          <x14:cfRule type="expression" priority="40" id="{0C0BF88A-5824-4A4B-BEB6-8CB8AFB1A56D}">
            <xm:f>$L344='Unit Rates'!$D$99</xm:f>
            <x14:dxf>
              <font>
                <color rgb="FFC00000"/>
              </font>
              <fill>
                <patternFill>
                  <bgColor rgb="FFFFCCCC"/>
                </patternFill>
              </fill>
            </x14:dxf>
          </x14:cfRule>
          <xm:sqref>O344</xm:sqref>
        </x14:conditionalFormatting>
        <x14:conditionalFormatting xmlns:xm="http://schemas.microsoft.com/office/excel/2006/main">
          <x14:cfRule type="expression" priority="36" id="{4FB73E1D-8CC2-4B16-90B3-19A379DBAC57}">
            <xm:f>$L345='Unit Rates'!$D$99</xm:f>
            <x14:dxf>
              <font>
                <color rgb="FFC00000"/>
              </font>
              <fill>
                <patternFill>
                  <bgColor rgb="FFFFCCCC"/>
                </patternFill>
              </fill>
            </x14:dxf>
          </x14:cfRule>
          <xm:sqref>O345</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xr:uid="{00000000-0002-0000-0300-000000000000}">
          <x14:formula1>
            <xm:f>Code!$C$2:$C$6</xm:f>
          </x14:formula1>
          <xm:sqref>I3:I518</xm:sqref>
        </x14:dataValidation>
        <x14:dataValidation type="list" allowBlank="1" showInputMessage="1" showErrorMessage="1" xr:uid="{00000000-0002-0000-0300-000001000000}">
          <x14:formula1>
            <xm:f>OFFSET(Code!$P$1,1,0,Code!$R$1,1)</xm:f>
          </x14:formula1>
          <xm:sqref>J3:J518</xm:sqref>
        </x14:dataValidation>
        <x14:dataValidation type="list" allowBlank="1" showInputMessage="1" xr:uid="{00000000-0002-0000-0300-000003000000}">
          <x14:formula1>
            <xm:f>Code!$X$3:$X$4</xm:f>
          </x14:formula1>
          <xm:sqref>W3:W518</xm:sqref>
        </x14:dataValidation>
        <x14:dataValidation type="list" allowBlank="1" showInputMessage="1" xr:uid="{00000000-0002-0000-0300-000004000000}">
          <x14:formula1>
            <xm:f>Code!$Y$3:$Y$4</xm:f>
          </x14:formula1>
          <xm:sqref>X3:X518</xm:sqref>
        </x14:dataValidation>
        <x14:dataValidation type="list" allowBlank="1" showInputMessage="1" xr:uid="{00000000-0002-0000-0300-000005000000}">
          <x14:formula1>
            <xm:f>Code!$Z$3:$Z$9</xm:f>
          </x14:formula1>
          <xm:sqref>Y3:Y518</xm:sqref>
        </x14:dataValidation>
        <x14:dataValidation type="list" allowBlank="1" showInputMessage="1" xr:uid="{00000000-0002-0000-0300-000006000000}">
          <x14:formula1>
            <xm:f>Code!$AA$3:$AA$5</xm:f>
          </x14:formula1>
          <xm:sqref>Z3:Z518</xm:sqref>
        </x14:dataValidation>
        <x14:dataValidation type="list" allowBlank="1" showInputMessage="1" xr:uid="{00000000-0002-0000-0300-000007000000}">
          <x14:formula1>
            <xm:f>Code!$AC$3:$AC$6</xm:f>
          </x14:formula1>
          <xm:sqref>AB3:AB518</xm:sqref>
        </x14:dataValidation>
        <x14:dataValidation type="list" allowBlank="1" showInputMessage="1" xr:uid="{00000000-0002-0000-0300-000008000000}">
          <x14:formula1>
            <xm:f>Code!$AD$3:$AD$6</xm:f>
          </x14:formula1>
          <xm:sqref>AC3:AC518</xm:sqref>
        </x14:dataValidation>
        <x14:dataValidation type="list" allowBlank="1" showInputMessage="1" xr:uid="{00000000-0002-0000-0300-000009000000}">
          <x14:formula1>
            <xm:f>Code!$AI$3:$AI$6</xm:f>
          </x14:formula1>
          <xm:sqref>AH3:AH518</xm:sqref>
        </x14:dataValidation>
        <x14:dataValidation type="list" allowBlank="1" showInputMessage="1" xr:uid="{00000000-0002-0000-0300-00000A000000}">
          <x14:formula1>
            <xm:f>Code!$AB$3:$AB$6</xm:f>
          </x14:formula1>
          <xm:sqref>AA3:AA518</xm:sqref>
        </x14:dataValidation>
        <x14:dataValidation type="list" allowBlank="1" showInputMessage="1" showErrorMessage="1" xr:uid="{00000000-0002-0000-0300-00000B000000}">
          <x14:formula1>
            <xm:f>OFFSET('Asset Summary'!$B$26,1,0,'Asset Summary'!$A$18,1)</xm:f>
          </x14:formula1>
          <xm:sqref>A3:A518</xm:sqref>
        </x14:dataValidation>
        <x14:dataValidation type="list" allowBlank="1" showInputMessage="1" showErrorMessage="1" xr:uid="{00000000-0002-0000-0300-000002000000}">
          <x14:formula1>
            <xm:f>IF(INDEX(Code!$J$2:$K$51,MATCH(J3,Code!$J$2:$J$51,0),2)="","",Code!$G$2:$G$5)</xm:f>
          </x14:formula1>
          <xm:sqref>K3:K518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1063"/>
  <sheetViews>
    <sheetView showGridLines="0" topLeftCell="A301" zoomScale="80" zoomScaleNormal="80" workbookViewId="0">
      <selection activeCell="G71" sqref="G71"/>
    </sheetView>
  </sheetViews>
  <sheetFormatPr defaultColWidth="18.6640625" defaultRowHeight="15" outlineLevelRow="1" x14ac:dyDescent="0.25"/>
  <cols>
    <col min="1" max="2" width="18.6640625" style="139"/>
    <col min="3" max="3" width="23" style="139" customWidth="1"/>
    <col min="4" max="4" width="18.6640625" style="139"/>
    <col min="5" max="5" width="24.33203125" style="139" customWidth="1"/>
    <col min="6" max="16384" width="18.6640625" style="139"/>
  </cols>
  <sheetData>
    <row r="1" spans="1:17" ht="15" customHeight="1" x14ac:dyDescent="0.25">
      <c r="A1" s="448" t="s">
        <v>0</v>
      </c>
      <c r="B1" s="448"/>
      <c r="C1" s="448"/>
      <c r="D1" s="448"/>
      <c r="E1" s="448"/>
      <c r="F1" s="448"/>
      <c r="G1" s="448"/>
      <c r="H1" s="448"/>
      <c r="I1" s="448"/>
      <c r="J1" s="448"/>
      <c r="K1" s="448"/>
      <c r="L1" s="448"/>
      <c r="M1" s="448"/>
      <c r="N1" s="448"/>
      <c r="O1" s="448"/>
      <c r="P1" s="448"/>
      <c r="Q1" s="448"/>
    </row>
    <row r="2" spans="1:17" ht="15" customHeight="1" x14ac:dyDescent="0.25">
      <c r="A2" s="448"/>
      <c r="B2" s="448"/>
      <c r="C2" s="448"/>
      <c r="D2" s="448"/>
      <c r="E2" s="448"/>
      <c r="F2" s="448"/>
      <c r="G2" s="448"/>
      <c r="H2" s="448"/>
      <c r="I2" s="448"/>
      <c r="J2" s="448"/>
      <c r="K2" s="448"/>
      <c r="L2" s="448"/>
      <c r="M2" s="448"/>
      <c r="N2" s="448"/>
      <c r="O2" s="448"/>
      <c r="P2" s="448"/>
      <c r="Q2" s="448"/>
    </row>
    <row r="3" spans="1:17" x14ac:dyDescent="0.25">
      <c r="A3" s="138" t="s">
        <v>353</v>
      </c>
      <c r="B3" s="138"/>
      <c r="C3" s="138"/>
      <c r="D3" s="138"/>
      <c r="E3" s="138"/>
      <c r="F3" s="138"/>
      <c r="G3" s="138"/>
      <c r="H3" s="138"/>
      <c r="I3" s="138"/>
      <c r="J3" s="138"/>
      <c r="K3" s="138"/>
      <c r="L3" s="138"/>
      <c r="M3" s="138"/>
      <c r="N3" s="138"/>
      <c r="O3" s="138"/>
      <c r="P3" s="138"/>
      <c r="Q3" s="138"/>
    </row>
    <row r="5" spans="1:17" x14ac:dyDescent="0.25">
      <c r="A5" s="255" t="s">
        <v>341</v>
      </c>
      <c r="B5" s="140"/>
      <c r="C5" s="140"/>
      <c r="D5" s="141" t="s">
        <v>9</v>
      </c>
      <c r="E5" s="141" t="s">
        <v>10</v>
      </c>
      <c r="F5" s="140" t="s">
        <v>13</v>
      </c>
      <c r="G5" s="140"/>
      <c r="H5" s="140"/>
      <c r="I5" s="140"/>
      <c r="J5" s="142"/>
      <c r="K5" s="256"/>
    </row>
    <row r="6" spans="1:17" x14ac:dyDescent="0.25">
      <c r="A6" s="143" t="s">
        <v>322</v>
      </c>
      <c r="B6" s="144"/>
      <c r="C6" s="144"/>
      <c r="D6" s="145">
        <v>0</v>
      </c>
      <c r="E6" s="146" t="s">
        <v>12</v>
      </c>
      <c r="F6" s="158" t="s">
        <v>323</v>
      </c>
      <c r="G6" s="248"/>
      <c r="H6" s="248"/>
      <c r="I6" s="248"/>
      <c r="J6" s="249"/>
    </row>
    <row r="7" spans="1:17" x14ac:dyDescent="0.25">
      <c r="A7" s="143" t="s">
        <v>1</v>
      </c>
      <c r="B7" s="144"/>
      <c r="C7" s="144"/>
      <c r="D7" s="145">
        <v>10</v>
      </c>
      <c r="E7" s="146" t="s">
        <v>12</v>
      </c>
      <c r="F7" s="158" t="s">
        <v>267</v>
      </c>
      <c r="G7" s="248"/>
      <c r="H7" s="248"/>
      <c r="I7" s="248"/>
      <c r="J7" s="249"/>
    </row>
    <row r="8" spans="1:17" x14ac:dyDescent="0.25">
      <c r="A8" s="143" t="s">
        <v>2</v>
      </c>
      <c r="B8" s="144"/>
      <c r="C8" s="144"/>
      <c r="D8" s="145">
        <v>3</v>
      </c>
      <c r="E8" s="146" t="s">
        <v>11</v>
      </c>
      <c r="F8" s="158" t="s">
        <v>266</v>
      </c>
      <c r="G8" s="248"/>
      <c r="H8" s="248"/>
      <c r="I8" s="248"/>
      <c r="J8" s="249"/>
      <c r="L8" s="21"/>
    </row>
    <row r="9" spans="1:17" x14ac:dyDescent="0.25">
      <c r="A9" s="143" t="s">
        <v>5</v>
      </c>
      <c r="B9" s="144"/>
      <c r="C9" s="144"/>
      <c r="D9" s="145">
        <v>0</v>
      </c>
      <c r="E9" s="146" t="s">
        <v>14</v>
      </c>
      <c r="F9" s="158" t="s">
        <v>265</v>
      </c>
      <c r="G9" s="248"/>
      <c r="H9" s="248"/>
      <c r="I9" s="248"/>
      <c r="J9" s="249"/>
    </row>
    <row r="10" spans="1:17" x14ac:dyDescent="0.25">
      <c r="A10" s="143" t="s">
        <v>6</v>
      </c>
      <c r="B10" s="144"/>
      <c r="C10" s="144"/>
      <c r="D10" s="145">
        <v>4</v>
      </c>
      <c r="E10" s="146" t="s">
        <v>15</v>
      </c>
      <c r="F10" s="158" t="s">
        <v>263</v>
      </c>
      <c r="G10" s="248"/>
      <c r="H10" s="248"/>
      <c r="I10" s="248"/>
      <c r="J10" s="249"/>
    </row>
    <row r="11" spans="1:17" x14ac:dyDescent="0.25">
      <c r="A11" s="143" t="s">
        <v>16</v>
      </c>
      <c r="B11" s="144"/>
      <c r="C11" s="144"/>
      <c r="D11" s="145">
        <v>10</v>
      </c>
      <c r="E11" s="146" t="s">
        <v>17</v>
      </c>
      <c r="F11" s="158" t="s">
        <v>264</v>
      </c>
      <c r="G11" s="248"/>
      <c r="H11" s="248"/>
      <c r="I11" s="248"/>
      <c r="J11" s="249"/>
    </row>
    <row r="12" spans="1:17" x14ac:dyDescent="0.25">
      <c r="A12" s="143" t="s">
        <v>4</v>
      </c>
      <c r="B12" s="144"/>
      <c r="C12" s="144"/>
      <c r="D12" s="145">
        <v>0</v>
      </c>
      <c r="E12" s="146" t="s">
        <v>18</v>
      </c>
      <c r="F12" s="158" t="s">
        <v>268</v>
      </c>
      <c r="G12" s="248"/>
      <c r="H12" s="248"/>
      <c r="I12" s="248"/>
      <c r="J12" s="249"/>
    </row>
    <row r="13" spans="1:17" x14ac:dyDescent="0.25">
      <c r="A13" s="143" t="s">
        <v>7</v>
      </c>
      <c r="B13" s="144"/>
      <c r="C13" s="144"/>
      <c r="D13" s="145">
        <v>0</v>
      </c>
      <c r="E13" s="146" t="s">
        <v>146</v>
      </c>
      <c r="F13" s="158" t="s">
        <v>262</v>
      </c>
      <c r="G13" s="248"/>
      <c r="H13" s="248"/>
      <c r="I13" s="248"/>
      <c r="J13" s="249"/>
    </row>
    <row r="14" spans="1:17" x14ac:dyDescent="0.25">
      <c r="A14" s="143" t="s">
        <v>255</v>
      </c>
      <c r="B14" s="144"/>
      <c r="C14" s="144"/>
      <c r="D14" s="145">
        <v>3</v>
      </c>
      <c r="E14" s="146" t="s">
        <v>256</v>
      </c>
      <c r="F14" s="158" t="s">
        <v>257</v>
      </c>
      <c r="G14" s="248"/>
      <c r="H14" s="248"/>
      <c r="I14" s="248"/>
      <c r="J14" s="249"/>
    </row>
    <row r="15" spans="1:17" x14ac:dyDescent="0.25">
      <c r="A15" s="143" t="s">
        <v>8</v>
      </c>
      <c r="B15" s="144"/>
      <c r="C15" s="144"/>
      <c r="D15" s="145">
        <v>0</v>
      </c>
      <c r="E15" s="146" t="s">
        <v>18</v>
      </c>
      <c r="F15" s="250" t="s">
        <v>269</v>
      </c>
      <c r="G15" s="248"/>
      <c r="H15" s="248"/>
      <c r="I15" s="248"/>
      <c r="J15" s="249"/>
    </row>
    <row r="16" spans="1:17" x14ac:dyDescent="0.25">
      <c r="A16" s="143"/>
      <c r="B16" s="144"/>
      <c r="C16" s="144"/>
      <c r="D16" s="145"/>
      <c r="E16" s="146"/>
      <c r="F16" s="158"/>
      <c r="G16" s="248"/>
      <c r="H16" s="248"/>
      <c r="I16" s="248"/>
      <c r="J16" s="249"/>
    </row>
    <row r="17" spans="1:17" ht="15.6" x14ac:dyDescent="0.3">
      <c r="A17" s="147" t="s">
        <v>3</v>
      </c>
      <c r="B17" s="140"/>
      <c r="C17" s="140"/>
      <c r="D17" s="148">
        <f>SUM(D6:D16)</f>
        <v>30</v>
      </c>
      <c r="E17" s="141"/>
      <c r="F17" s="140"/>
      <c r="G17" s="140"/>
      <c r="H17" s="140"/>
      <c r="I17" s="140"/>
      <c r="J17" s="142"/>
    </row>
    <row r="20" spans="1:17" x14ac:dyDescent="0.25">
      <c r="A20" s="138" t="s">
        <v>361</v>
      </c>
      <c r="B20" s="138"/>
      <c r="C20" s="138"/>
      <c r="D20" s="138"/>
      <c r="E20" s="138"/>
      <c r="F20" s="138"/>
      <c r="G20" s="138"/>
      <c r="H20" s="138"/>
      <c r="I20" s="138"/>
      <c r="J20" s="138"/>
      <c r="K20" s="138"/>
      <c r="L20" s="138"/>
      <c r="M20" s="138"/>
      <c r="N20" s="138"/>
      <c r="O20" s="138"/>
      <c r="P20" s="138"/>
      <c r="Q20" s="138"/>
    </row>
    <row r="21" spans="1:17" x14ac:dyDescent="0.25">
      <c r="E21" s="149"/>
      <c r="F21" s="150"/>
      <c r="G21" s="151"/>
    </row>
    <row r="22" spans="1:17" x14ac:dyDescent="0.25">
      <c r="A22" s="152" t="s">
        <v>79</v>
      </c>
      <c r="B22" s="153"/>
      <c r="C22" s="153"/>
      <c r="D22" s="154"/>
      <c r="E22" s="155" t="s">
        <v>423</v>
      </c>
      <c r="F22" s="275"/>
      <c r="G22" s="275"/>
      <c r="H22" s="273"/>
    </row>
    <row r="23" spans="1:17" x14ac:dyDescent="0.25">
      <c r="A23" s="257" t="s">
        <v>425</v>
      </c>
      <c r="B23" s="144"/>
      <c r="C23" s="144"/>
      <c r="D23" s="156" t="s">
        <v>89</v>
      </c>
      <c r="E23" s="157" t="s">
        <v>1071</v>
      </c>
      <c r="F23" s="274"/>
      <c r="G23" s="274"/>
      <c r="H23" s="274"/>
    </row>
    <row r="24" spans="1:17" x14ac:dyDescent="0.25">
      <c r="A24" s="143" t="s">
        <v>178</v>
      </c>
      <c r="B24" s="144"/>
      <c r="C24" s="144"/>
      <c r="D24" s="158"/>
      <c r="E24" s="159">
        <v>6</v>
      </c>
      <c r="F24" s="273"/>
      <c r="G24" s="273"/>
      <c r="H24" s="273"/>
    </row>
    <row r="25" spans="1:17" ht="15.6" x14ac:dyDescent="0.3">
      <c r="A25" s="160" t="s">
        <v>78</v>
      </c>
      <c r="B25" s="161"/>
      <c r="C25" s="161"/>
      <c r="D25" s="161"/>
      <c r="E25" s="162">
        <f>IF(E24=0,0,IF(E22="Construct only",SUM(INDEX(Code!C:C,ROW(Code!C17)-1+MATCH(Code!B16,Code!B17:B136)):INDEX(Code!C:C,E24+ROW(Code!C17)-2+MATCH(Code!B16,Code!B17:B136))),IF(E22="Design and construct",SUM(INDEX(Code!D:D,ROW(Code!D17)-1+MATCH(Code!B16,Code!B17:B136)):INDEX(Code!D:D,E24+ROW(Code!D17)-2+MATCH(Code!B16,Code!B17:B136))),NA())))</f>
        <v>1.7289448283440145E-2</v>
      </c>
      <c r="F25" s="274"/>
      <c r="G25" s="274"/>
      <c r="H25" s="274"/>
      <c r="I25" s="256"/>
      <c r="J25" s="256"/>
    </row>
    <row r="26" spans="1:17" x14ac:dyDescent="0.25">
      <c r="E26" s="149"/>
      <c r="F26" s="150"/>
      <c r="G26" s="151"/>
    </row>
    <row r="27" spans="1:17" x14ac:dyDescent="0.25">
      <c r="A27" s="235" t="s">
        <v>76</v>
      </c>
      <c r="B27" s="171" t="s">
        <v>421</v>
      </c>
      <c r="C27" s="172" t="s">
        <v>422</v>
      </c>
      <c r="F27" s="165"/>
      <c r="G27" s="166"/>
      <c r="H27" s="166"/>
      <c r="I27" s="166"/>
      <c r="J27" s="166"/>
      <c r="K27" s="166"/>
      <c r="L27" s="166"/>
      <c r="M27" s="166"/>
      <c r="N27" s="166"/>
      <c r="O27" s="166"/>
      <c r="P27" s="166"/>
      <c r="Q27" s="166"/>
    </row>
    <row r="28" spans="1:17" x14ac:dyDescent="0.25">
      <c r="A28" s="326" t="s">
        <v>77</v>
      </c>
      <c r="B28" s="167">
        <v>7.4000000000000066E-2</v>
      </c>
      <c r="C28" s="167">
        <v>7.4000000000000066E-2</v>
      </c>
      <c r="F28" s="150"/>
    </row>
    <row r="29" spans="1:17" x14ac:dyDescent="0.25">
      <c r="A29" s="234" t="str">
        <f>CONCATENATE((LEFT(A28,4)+1),"/",RIGHT((LEFT(A28,4)+2),2))</f>
        <v>2019/20</v>
      </c>
      <c r="B29" s="168">
        <v>2.4999999999999911E-2</v>
      </c>
      <c r="C29" s="168">
        <v>2.4000000000000021E-2</v>
      </c>
      <c r="F29" s="150"/>
    </row>
    <row r="30" spans="1:17" x14ac:dyDescent="0.25">
      <c r="A30" s="234" t="str">
        <f t="shared" ref="A30:A38" si="0">CONCATENATE((LEFT(A29,4)+1),"/",RIGHT((LEFT(A29,4)+2),2))</f>
        <v>2020/21</v>
      </c>
      <c r="B30" s="168">
        <v>2.9857580714331311E-2</v>
      </c>
      <c r="C30" s="168">
        <v>2.9773965592268636E-2</v>
      </c>
      <c r="F30" s="150"/>
    </row>
    <row r="31" spans="1:17" x14ac:dyDescent="0.25">
      <c r="A31" s="234" t="str">
        <f t="shared" si="0"/>
        <v>2021/22</v>
      </c>
      <c r="B31" s="168">
        <v>3.4578896566880291E-2</v>
      </c>
      <c r="C31" s="168">
        <v>3.5354869477691953E-2</v>
      </c>
      <c r="F31" s="150"/>
    </row>
    <row r="32" spans="1:17" x14ac:dyDescent="0.25">
      <c r="A32" s="234" t="str">
        <f t="shared" si="0"/>
        <v>2022/23</v>
      </c>
      <c r="B32" s="168">
        <v>3.4734345278284229E-2</v>
      </c>
      <c r="C32" s="168">
        <v>3.5475700914027186E-2</v>
      </c>
      <c r="F32" s="150"/>
    </row>
    <row r="33" spans="1:17" x14ac:dyDescent="0.25">
      <c r="A33" s="234" t="str">
        <f t="shared" si="0"/>
        <v>2023/24</v>
      </c>
      <c r="B33" s="168">
        <v>2.9038646941600854E-2</v>
      </c>
      <c r="C33" s="168">
        <v>2.88554353346131E-2</v>
      </c>
      <c r="F33" s="150"/>
    </row>
    <row r="34" spans="1:17" x14ac:dyDescent="0.25">
      <c r="A34" s="234" t="str">
        <f t="shared" si="0"/>
        <v>2024/25</v>
      </c>
      <c r="B34" s="168">
        <v>2.3824595878901622E-2</v>
      </c>
      <c r="C34" s="168">
        <v>2.2758804928560306E-2</v>
      </c>
      <c r="F34" s="150"/>
    </row>
    <row r="35" spans="1:17" x14ac:dyDescent="0.25">
      <c r="A35" s="234" t="str">
        <f t="shared" si="0"/>
        <v>2025/26</v>
      </c>
      <c r="B35" s="168">
        <v>2.2001864916033842E-2</v>
      </c>
      <c r="C35" s="168">
        <v>2.0941199280340994E-2</v>
      </c>
      <c r="F35" s="150"/>
    </row>
    <row r="36" spans="1:17" x14ac:dyDescent="0.25">
      <c r="A36" s="234" t="str">
        <f t="shared" si="0"/>
        <v>2026/27</v>
      </c>
      <c r="B36" s="168">
        <v>2.8994603421773624E-2</v>
      </c>
      <c r="C36" s="168">
        <v>2.8844863935641785E-2</v>
      </c>
      <c r="F36" s="150"/>
    </row>
    <row r="37" spans="1:17" x14ac:dyDescent="0.25">
      <c r="A37" s="234" t="str">
        <f t="shared" si="0"/>
        <v>2027/28</v>
      </c>
      <c r="B37" s="169">
        <v>2.8994603421773624E-2</v>
      </c>
      <c r="C37" s="169">
        <v>2.8844863935641785E-2</v>
      </c>
      <c r="F37" s="150"/>
    </row>
    <row r="38" spans="1:17" x14ac:dyDescent="0.25">
      <c r="A38" s="234" t="str">
        <f t="shared" si="0"/>
        <v>2028/29</v>
      </c>
      <c r="B38" s="169">
        <v>2.8994603421773624E-2</v>
      </c>
      <c r="C38" s="169">
        <v>2.8844863935641785E-2</v>
      </c>
      <c r="F38" s="150"/>
    </row>
    <row r="40" spans="1:17" x14ac:dyDescent="0.25">
      <c r="A40" s="138" t="s">
        <v>328</v>
      </c>
      <c r="B40" s="138"/>
      <c r="C40" s="138"/>
      <c r="D40" s="138"/>
      <c r="E40" s="138"/>
      <c r="F40" s="138"/>
      <c r="G40" s="138"/>
      <c r="H40" s="138"/>
      <c r="I40" s="138"/>
      <c r="J40" s="138"/>
      <c r="K40" s="138"/>
      <c r="L40" s="138"/>
      <c r="M40" s="138"/>
      <c r="N40" s="138"/>
      <c r="O40" s="138"/>
      <c r="P40" s="138"/>
      <c r="Q40" s="138"/>
    </row>
    <row r="41" spans="1:17" x14ac:dyDescent="0.25">
      <c r="C41" s="149"/>
      <c r="D41" s="150"/>
      <c r="E41" s="151"/>
      <c r="F41" s="151"/>
      <c r="I41" s="151"/>
      <c r="J41" s="151"/>
      <c r="K41" s="151"/>
    </row>
    <row r="42" spans="1:17" x14ac:dyDescent="0.25">
      <c r="A42" s="139" t="s">
        <v>199</v>
      </c>
      <c r="C42" s="149"/>
      <c r="D42" s="150"/>
      <c r="E42" s="151"/>
      <c r="F42" s="151"/>
      <c r="I42" s="151"/>
      <c r="J42" s="151"/>
      <c r="K42" s="151"/>
    </row>
    <row r="43" spans="1:17" x14ac:dyDescent="0.25">
      <c r="A43" s="139" t="s">
        <v>436</v>
      </c>
      <c r="C43" s="149"/>
      <c r="D43" s="150"/>
      <c r="E43" s="151"/>
      <c r="F43" s="151"/>
      <c r="I43" s="151"/>
      <c r="J43" s="151"/>
      <c r="K43" s="151"/>
    </row>
    <row r="44" spans="1:17" x14ac:dyDescent="0.25">
      <c r="A44" s="139" t="s">
        <v>200</v>
      </c>
      <c r="C44" s="149"/>
      <c r="D44" s="150"/>
      <c r="E44" s="151"/>
      <c r="F44" s="151"/>
      <c r="I44" s="151"/>
      <c r="J44" s="151"/>
      <c r="K44" s="151"/>
    </row>
    <row r="45" spans="1:17" x14ac:dyDescent="0.25">
      <c r="B45" s="139" t="s">
        <v>201</v>
      </c>
      <c r="C45" s="149"/>
      <c r="D45" s="150"/>
      <c r="E45" s="151"/>
      <c r="F45" s="151"/>
      <c r="I45" s="151"/>
      <c r="J45" s="151"/>
      <c r="K45" s="151"/>
    </row>
    <row r="46" spans="1:17" x14ac:dyDescent="0.25">
      <c r="C46" s="149"/>
      <c r="D46" s="150"/>
      <c r="E46" s="151"/>
      <c r="F46" s="151"/>
      <c r="I46" s="151"/>
      <c r="J46" s="151"/>
      <c r="K46" s="151"/>
    </row>
    <row r="47" spans="1:17" ht="49.95" customHeight="1" x14ac:dyDescent="0.25">
      <c r="A47" s="449" t="s">
        <v>182</v>
      </c>
      <c r="B47" s="450"/>
      <c r="C47" s="451" t="s">
        <v>183</v>
      </c>
      <c r="D47" s="451"/>
      <c r="E47" s="451"/>
      <c r="F47" s="451"/>
      <c r="G47" s="451"/>
      <c r="H47" s="451"/>
      <c r="I47" s="252" t="s">
        <v>347</v>
      </c>
      <c r="J47" s="437"/>
      <c r="K47" s="438"/>
      <c r="L47" s="438"/>
      <c r="M47" s="438"/>
      <c r="N47" s="259"/>
      <c r="O47" s="173"/>
      <c r="P47" s="173"/>
      <c r="Q47" s="173"/>
    </row>
    <row r="48" spans="1:17" ht="47.7" customHeight="1" x14ac:dyDescent="0.25">
      <c r="A48" s="452" t="s">
        <v>184</v>
      </c>
      <c r="B48" s="452"/>
      <c r="C48" s="452" t="s">
        <v>185</v>
      </c>
      <c r="D48" s="452"/>
      <c r="E48" s="452"/>
      <c r="F48" s="452"/>
      <c r="G48" s="452"/>
      <c r="H48" s="452"/>
      <c r="I48" s="174">
        <v>8</v>
      </c>
      <c r="J48" s="259"/>
      <c r="K48" s="258"/>
      <c r="L48" s="256"/>
      <c r="M48" s="256"/>
      <c r="N48" s="256"/>
    </row>
    <row r="49" spans="1:17" ht="39.75" customHeight="1" x14ac:dyDescent="0.25">
      <c r="A49" s="452" t="s">
        <v>186</v>
      </c>
      <c r="B49" s="452"/>
      <c r="C49" s="452" t="s">
        <v>187</v>
      </c>
      <c r="D49" s="452"/>
      <c r="E49" s="452"/>
      <c r="F49" s="452"/>
      <c r="G49" s="452"/>
      <c r="H49" s="452"/>
      <c r="I49" s="174">
        <v>7</v>
      </c>
      <c r="J49" s="151"/>
      <c r="K49" s="151"/>
    </row>
    <row r="50" spans="1:17" ht="39.75" customHeight="1" x14ac:dyDescent="0.25">
      <c r="A50" s="452" t="s">
        <v>188</v>
      </c>
      <c r="B50" s="452"/>
      <c r="C50" s="452" t="s">
        <v>189</v>
      </c>
      <c r="D50" s="452"/>
      <c r="E50" s="452"/>
      <c r="F50" s="452"/>
      <c r="G50" s="452"/>
      <c r="H50" s="452"/>
      <c r="I50" s="174">
        <v>10</v>
      </c>
      <c r="J50" s="151"/>
      <c r="K50" s="151"/>
    </row>
    <row r="51" spans="1:17" ht="39.75" customHeight="1" x14ac:dyDescent="0.25">
      <c r="A51" s="452" t="s">
        <v>190</v>
      </c>
      <c r="B51" s="452"/>
      <c r="C51" s="452" t="s">
        <v>191</v>
      </c>
      <c r="D51" s="452"/>
      <c r="E51" s="452"/>
      <c r="F51" s="452"/>
      <c r="G51" s="452"/>
      <c r="H51" s="452"/>
      <c r="I51" s="174">
        <v>9</v>
      </c>
      <c r="J51" s="151"/>
      <c r="K51" s="151"/>
    </row>
    <row r="52" spans="1:17" ht="39.75" customHeight="1" x14ac:dyDescent="0.25">
      <c r="A52" s="452" t="s">
        <v>192</v>
      </c>
      <c r="B52" s="452"/>
      <c r="C52" s="452" t="s">
        <v>193</v>
      </c>
      <c r="D52" s="452"/>
      <c r="E52" s="452"/>
      <c r="F52" s="452"/>
      <c r="G52" s="452"/>
      <c r="H52" s="452"/>
      <c r="I52" s="174">
        <v>10</v>
      </c>
      <c r="J52" s="151"/>
      <c r="K52" s="151"/>
    </row>
    <row r="53" spans="1:17" ht="39.75" customHeight="1" x14ac:dyDescent="0.25">
      <c r="A53" s="452" t="s">
        <v>194</v>
      </c>
      <c r="B53" s="452"/>
      <c r="C53" s="452" t="s">
        <v>195</v>
      </c>
      <c r="D53" s="452"/>
      <c r="E53" s="452"/>
      <c r="F53" s="452"/>
      <c r="G53" s="452"/>
      <c r="H53" s="452"/>
      <c r="I53" s="174">
        <v>10</v>
      </c>
      <c r="J53" s="151"/>
      <c r="K53" s="151"/>
    </row>
    <row r="54" spans="1:17" x14ac:dyDescent="0.25">
      <c r="D54" s="150"/>
      <c r="E54" s="151"/>
      <c r="F54" s="175"/>
      <c r="G54" s="153"/>
      <c r="H54" s="176" t="s">
        <v>198</v>
      </c>
      <c r="I54" s="177">
        <f>3*I48+2*I49+I50+I51+2*I52+I53</f>
        <v>87</v>
      </c>
      <c r="J54" s="151"/>
      <c r="K54" s="151"/>
    </row>
    <row r="55" spans="1:17" x14ac:dyDescent="0.25">
      <c r="C55" s="149"/>
      <c r="D55" s="150"/>
      <c r="E55" s="151"/>
      <c r="F55" s="178"/>
      <c r="G55" s="144"/>
      <c r="H55" s="179" t="s">
        <v>196</v>
      </c>
      <c r="I55" s="180">
        <f>SUMIF(Code!T2:T92,I54,Code!U2:U92)</f>
        <v>0.21500000000000005</v>
      </c>
      <c r="J55" s="151"/>
      <c r="K55" s="151"/>
    </row>
    <row r="56" spans="1:17" ht="15.6" x14ac:dyDescent="0.3">
      <c r="C56" s="149"/>
      <c r="D56" s="150"/>
      <c r="E56" s="151"/>
      <c r="F56" s="181"/>
      <c r="G56" s="182"/>
      <c r="H56" s="183" t="s">
        <v>197</v>
      </c>
      <c r="I56" s="184">
        <f>0.4*I55</f>
        <v>8.6000000000000021E-2</v>
      </c>
      <c r="J56" s="151"/>
      <c r="K56" s="151"/>
    </row>
    <row r="57" spans="1:17" x14ac:dyDescent="0.25">
      <c r="C57" s="149"/>
      <c r="D57" s="150"/>
      <c r="E57" s="151"/>
      <c r="F57" s="151"/>
      <c r="I57" s="151"/>
      <c r="J57" s="151"/>
      <c r="K57" s="151"/>
    </row>
    <row r="59" spans="1:17" x14ac:dyDescent="0.25">
      <c r="A59" s="185" t="s">
        <v>329</v>
      </c>
      <c r="B59" s="138"/>
      <c r="C59" s="186"/>
      <c r="D59" s="187"/>
      <c r="E59" s="188"/>
      <c r="F59" s="188"/>
      <c r="G59" s="138"/>
      <c r="H59" s="138"/>
      <c r="I59" s="188"/>
      <c r="J59" s="188"/>
      <c r="K59" s="188"/>
      <c r="L59" s="138"/>
      <c r="M59" s="138"/>
      <c r="N59" s="138"/>
      <c r="O59" s="138"/>
      <c r="P59" s="138"/>
      <c r="Q59" s="138"/>
    </row>
    <row r="60" spans="1:17" x14ac:dyDescent="0.25">
      <c r="A60" s="139" t="s">
        <v>360</v>
      </c>
      <c r="C60" s="149"/>
      <c r="D60" s="150"/>
      <c r="E60" s="151"/>
      <c r="F60" s="151"/>
      <c r="I60" s="151"/>
      <c r="K60" s="151"/>
    </row>
    <row r="61" spans="1:17" x14ac:dyDescent="0.25">
      <c r="C61" s="149"/>
      <c r="D61" s="150"/>
      <c r="E61" s="151"/>
      <c r="F61" s="151"/>
      <c r="I61" s="151"/>
      <c r="K61" s="151"/>
    </row>
    <row r="62" spans="1:17" ht="30" x14ac:dyDescent="0.25">
      <c r="A62" s="163" t="s">
        <v>119</v>
      </c>
      <c r="B62" s="189" t="s">
        <v>106</v>
      </c>
      <c r="C62" s="190"/>
      <c r="D62" s="191" t="s">
        <v>107</v>
      </c>
      <c r="E62" s="192"/>
      <c r="F62" s="192"/>
      <c r="G62" s="192" t="s">
        <v>148</v>
      </c>
      <c r="H62" s="192" t="s">
        <v>13</v>
      </c>
      <c r="I62" s="192"/>
      <c r="J62" s="192"/>
      <c r="K62" s="192"/>
      <c r="L62" s="192"/>
      <c r="M62" s="192"/>
      <c r="N62" s="192"/>
      <c r="O62" s="192"/>
      <c r="P62" s="192"/>
      <c r="Q62" s="193"/>
    </row>
    <row r="63" spans="1:17" x14ac:dyDescent="0.25">
      <c r="A63" s="194"/>
      <c r="B63" s="195" t="s">
        <v>406</v>
      </c>
      <c r="C63" s="196"/>
      <c r="D63" s="361" t="s">
        <v>114</v>
      </c>
      <c r="E63" s="195"/>
      <c r="F63" s="195"/>
      <c r="G63" s="197">
        <f>E184</f>
        <v>0.47399999999999998</v>
      </c>
      <c r="H63" s="195" t="s">
        <v>407</v>
      </c>
      <c r="I63" s="198"/>
      <c r="J63" s="198"/>
      <c r="K63" s="198"/>
      <c r="L63" s="198"/>
      <c r="M63" s="198"/>
      <c r="N63" s="198"/>
      <c r="O63" s="198"/>
      <c r="P63" s="198"/>
      <c r="Q63" s="199"/>
    </row>
    <row r="64" spans="1:17" x14ac:dyDescent="0.25">
      <c r="A64" s="200"/>
      <c r="B64" s="201" t="s">
        <v>409</v>
      </c>
      <c r="C64" s="202"/>
      <c r="D64" s="362" t="s">
        <v>115</v>
      </c>
      <c r="E64" s="201"/>
      <c r="F64" s="201"/>
      <c r="G64" s="79">
        <f>K184</f>
        <v>3.828125</v>
      </c>
      <c r="H64" s="201" t="s">
        <v>150</v>
      </c>
      <c r="I64" s="204"/>
      <c r="J64" s="204"/>
      <c r="K64" s="204"/>
      <c r="L64" s="204"/>
      <c r="M64" s="204"/>
      <c r="N64" s="204"/>
      <c r="O64" s="204"/>
      <c r="P64" s="204"/>
      <c r="Q64" s="205"/>
    </row>
    <row r="65" spans="1:17" x14ac:dyDescent="0.25">
      <c r="A65" s="200" t="s">
        <v>103</v>
      </c>
      <c r="B65" s="201" t="s">
        <v>95</v>
      </c>
      <c r="C65" s="202"/>
      <c r="D65" s="362" t="s">
        <v>116</v>
      </c>
      <c r="E65" s="201"/>
      <c r="F65" s="201"/>
      <c r="G65" s="79">
        <f>Q184</f>
        <v>19.755208333333329</v>
      </c>
      <c r="H65" s="201" t="s">
        <v>157</v>
      </c>
      <c r="I65" s="204"/>
      <c r="J65" s="204"/>
      <c r="K65" s="204"/>
      <c r="L65" s="204"/>
      <c r="M65" s="204"/>
      <c r="N65" s="204"/>
      <c r="O65" s="204"/>
      <c r="P65" s="204"/>
      <c r="Q65" s="205"/>
    </row>
    <row r="66" spans="1:17" x14ac:dyDescent="0.25">
      <c r="A66" s="200" t="s">
        <v>104</v>
      </c>
      <c r="B66" s="201" t="s">
        <v>95</v>
      </c>
      <c r="C66" s="202"/>
      <c r="D66" s="362" t="s">
        <v>117</v>
      </c>
      <c r="E66" s="201"/>
      <c r="F66" s="201"/>
      <c r="G66" s="79">
        <f>E236</f>
        <v>42.519531249999993</v>
      </c>
      <c r="H66" s="201" t="s">
        <v>158</v>
      </c>
      <c r="I66" s="204"/>
      <c r="J66" s="204"/>
      <c r="K66" s="204"/>
      <c r="L66" s="204"/>
      <c r="M66" s="204"/>
      <c r="N66" s="204"/>
      <c r="O66" s="204"/>
      <c r="P66" s="204"/>
      <c r="Q66" s="205"/>
    </row>
    <row r="67" spans="1:17" x14ac:dyDescent="0.25">
      <c r="A67" s="200" t="s">
        <v>105</v>
      </c>
      <c r="B67" s="201" t="s">
        <v>95</v>
      </c>
      <c r="C67" s="202"/>
      <c r="D67" s="362" t="s">
        <v>118</v>
      </c>
      <c r="E67" s="201"/>
      <c r="F67" s="201"/>
      <c r="G67" s="79">
        <f>K236</f>
        <v>85.039062499999986</v>
      </c>
      <c r="H67" s="201" t="s">
        <v>151</v>
      </c>
      <c r="I67" s="204"/>
      <c r="J67" s="204"/>
      <c r="K67" s="204"/>
      <c r="L67" s="204"/>
      <c r="M67" s="204"/>
      <c r="N67" s="204"/>
      <c r="O67" s="204"/>
      <c r="P67" s="204"/>
      <c r="Q67" s="205"/>
    </row>
    <row r="68" spans="1:17" x14ac:dyDescent="0.25">
      <c r="A68" s="200" t="s">
        <v>103</v>
      </c>
      <c r="B68" s="201" t="s">
        <v>96</v>
      </c>
      <c r="C68" s="202"/>
      <c r="D68" s="362" t="s">
        <v>125</v>
      </c>
      <c r="E68" s="201"/>
      <c r="F68" s="201"/>
      <c r="G68" s="79">
        <f>E288</f>
        <v>431.67187499999989</v>
      </c>
      <c r="H68" s="201" t="s">
        <v>153</v>
      </c>
      <c r="I68" s="204"/>
      <c r="J68" s="204"/>
      <c r="K68" s="204"/>
      <c r="L68" s="204"/>
      <c r="M68" s="204"/>
      <c r="N68" s="204"/>
      <c r="O68" s="204"/>
      <c r="P68" s="204"/>
      <c r="Q68" s="205"/>
    </row>
    <row r="69" spans="1:17" x14ac:dyDescent="0.25">
      <c r="A69" s="200" t="s">
        <v>104</v>
      </c>
      <c r="B69" s="201" t="s">
        <v>96</v>
      </c>
      <c r="C69" s="202"/>
      <c r="D69" s="203" t="s">
        <v>127</v>
      </c>
      <c r="E69" s="201"/>
      <c r="F69" s="201"/>
      <c r="G69" s="79">
        <f>K288</f>
        <v>556.28124999999989</v>
      </c>
      <c r="H69" s="201" t="s">
        <v>159</v>
      </c>
      <c r="I69" s="204"/>
      <c r="J69" s="204"/>
      <c r="K69" s="204"/>
      <c r="L69" s="204"/>
      <c r="M69" s="204"/>
      <c r="N69" s="204"/>
      <c r="O69" s="204"/>
      <c r="P69" s="204"/>
      <c r="Q69" s="205"/>
    </row>
    <row r="70" spans="1:17" x14ac:dyDescent="0.25">
      <c r="A70" s="200" t="s">
        <v>105</v>
      </c>
      <c r="B70" s="201" t="s">
        <v>96</v>
      </c>
      <c r="C70" s="202"/>
      <c r="D70" s="203" t="s">
        <v>126</v>
      </c>
      <c r="E70" s="201"/>
      <c r="F70" s="201"/>
      <c r="G70" s="79">
        <f>Q288</f>
        <v>832.87499999999977</v>
      </c>
      <c r="H70" s="201" t="s">
        <v>152</v>
      </c>
      <c r="I70" s="204"/>
      <c r="J70" s="204"/>
      <c r="K70" s="204"/>
      <c r="L70" s="204"/>
      <c r="M70" s="204"/>
      <c r="N70" s="204"/>
      <c r="O70" s="204"/>
      <c r="P70" s="204"/>
      <c r="Q70" s="205"/>
    </row>
    <row r="71" spans="1:17" x14ac:dyDescent="0.25">
      <c r="A71" s="200" t="s">
        <v>103</v>
      </c>
      <c r="B71" s="201" t="s">
        <v>408</v>
      </c>
      <c r="C71" s="202"/>
      <c r="D71" s="203" t="s">
        <v>128</v>
      </c>
      <c r="E71" s="201"/>
      <c r="F71" s="201"/>
      <c r="G71" s="79">
        <f>E340</f>
        <v>1.2825</v>
      </c>
      <c r="H71" s="201" t="s">
        <v>160</v>
      </c>
      <c r="I71" s="204"/>
      <c r="J71" s="204"/>
      <c r="K71" s="204"/>
      <c r="L71" s="204"/>
      <c r="M71" s="204"/>
      <c r="N71" s="204"/>
      <c r="O71" s="204"/>
      <c r="P71" s="204"/>
      <c r="Q71" s="205"/>
    </row>
    <row r="72" spans="1:17" x14ac:dyDescent="0.25">
      <c r="A72" s="200" t="s">
        <v>104</v>
      </c>
      <c r="B72" s="201" t="s">
        <v>408</v>
      </c>
      <c r="C72" s="202"/>
      <c r="D72" s="203" t="s">
        <v>129</v>
      </c>
      <c r="E72" s="201"/>
      <c r="F72" s="201"/>
      <c r="G72" s="79">
        <f>K340</f>
        <v>17.685546874999996</v>
      </c>
      <c r="H72" s="201" t="s">
        <v>175</v>
      </c>
      <c r="I72" s="204"/>
      <c r="J72" s="204"/>
      <c r="K72" s="204"/>
      <c r="L72" s="204"/>
      <c r="M72" s="204"/>
      <c r="N72" s="204"/>
      <c r="O72" s="204"/>
      <c r="P72" s="204"/>
      <c r="Q72" s="205"/>
    </row>
    <row r="73" spans="1:17" x14ac:dyDescent="0.25">
      <c r="A73" s="200" t="s">
        <v>105</v>
      </c>
      <c r="B73" s="201" t="s">
        <v>408</v>
      </c>
      <c r="C73" s="202"/>
      <c r="D73" s="203" t="s">
        <v>130</v>
      </c>
      <c r="E73" s="201"/>
      <c r="F73" s="201"/>
      <c r="G73" s="79">
        <f>Q340</f>
        <v>29.387499999999999</v>
      </c>
      <c r="H73" s="201" t="s">
        <v>176</v>
      </c>
      <c r="I73" s="204"/>
      <c r="J73" s="204"/>
      <c r="K73" s="204"/>
      <c r="L73" s="204"/>
      <c r="M73" s="204"/>
      <c r="N73" s="204"/>
      <c r="O73" s="204"/>
      <c r="P73" s="204"/>
      <c r="Q73" s="205"/>
    </row>
    <row r="74" spans="1:17" x14ac:dyDescent="0.25">
      <c r="A74" s="200" t="s">
        <v>103</v>
      </c>
      <c r="B74" s="201" t="s">
        <v>92</v>
      </c>
      <c r="C74" s="202"/>
      <c r="D74" s="363" t="s">
        <v>131</v>
      </c>
      <c r="E74" s="201"/>
      <c r="F74" s="201"/>
      <c r="G74" s="79">
        <f>E392</f>
        <v>2.2200000000000002</v>
      </c>
      <c r="H74" s="201" t="s">
        <v>161</v>
      </c>
      <c r="I74" s="204"/>
      <c r="J74" s="204"/>
      <c r="K74" s="204"/>
      <c r="L74" s="204"/>
      <c r="M74" s="204"/>
      <c r="N74" s="204"/>
      <c r="O74" s="204"/>
      <c r="P74" s="204"/>
      <c r="Q74" s="205"/>
    </row>
    <row r="75" spans="1:17" x14ac:dyDescent="0.25">
      <c r="A75" s="200" t="s">
        <v>104</v>
      </c>
      <c r="B75" s="201" t="s">
        <v>92</v>
      </c>
      <c r="C75" s="202"/>
      <c r="D75" s="363" t="s">
        <v>132</v>
      </c>
      <c r="E75" s="201"/>
      <c r="F75" s="201"/>
      <c r="G75" s="79">
        <f>K392</f>
        <v>10.456250000000001</v>
      </c>
      <c r="H75" s="201" t="s">
        <v>173</v>
      </c>
      <c r="I75" s="204"/>
      <c r="J75" s="204"/>
      <c r="K75" s="204"/>
      <c r="L75" s="204"/>
      <c r="M75" s="204"/>
      <c r="N75" s="204"/>
      <c r="O75" s="204"/>
      <c r="P75" s="204"/>
      <c r="Q75" s="205"/>
    </row>
    <row r="76" spans="1:17" x14ac:dyDescent="0.25">
      <c r="A76" s="200" t="s">
        <v>105</v>
      </c>
      <c r="B76" s="201" t="s">
        <v>92</v>
      </c>
      <c r="C76" s="202"/>
      <c r="D76" s="363" t="s">
        <v>133</v>
      </c>
      <c r="E76" s="201"/>
      <c r="F76" s="201"/>
      <c r="G76" s="79">
        <f>Q392</f>
        <v>29.35</v>
      </c>
      <c r="H76" s="201" t="s">
        <v>174</v>
      </c>
      <c r="I76" s="204"/>
      <c r="J76" s="204"/>
      <c r="K76" s="204"/>
      <c r="L76" s="204"/>
      <c r="M76" s="204"/>
      <c r="N76" s="204"/>
      <c r="O76" s="204"/>
      <c r="P76" s="204"/>
      <c r="Q76" s="205"/>
    </row>
    <row r="77" spans="1:17" x14ac:dyDescent="0.25">
      <c r="A77" s="200" t="s">
        <v>103</v>
      </c>
      <c r="B77" s="201" t="s">
        <v>93</v>
      </c>
      <c r="C77" s="202"/>
      <c r="D77" s="363" t="s">
        <v>108</v>
      </c>
      <c r="E77" s="201"/>
      <c r="F77" s="201"/>
      <c r="G77" s="79">
        <f>E444</f>
        <v>1.18875</v>
      </c>
      <c r="H77" s="201" t="s">
        <v>163</v>
      </c>
      <c r="I77" s="204"/>
      <c r="J77" s="204"/>
      <c r="K77" s="204"/>
      <c r="L77" s="204"/>
      <c r="M77" s="204"/>
      <c r="N77" s="204"/>
      <c r="O77" s="204"/>
      <c r="P77" s="204"/>
      <c r="Q77" s="205"/>
    </row>
    <row r="78" spans="1:17" x14ac:dyDescent="0.25">
      <c r="A78" s="200" t="s">
        <v>104</v>
      </c>
      <c r="B78" s="201" t="s">
        <v>93</v>
      </c>
      <c r="C78" s="202"/>
      <c r="D78" s="363" t="s">
        <v>109</v>
      </c>
      <c r="E78" s="201"/>
      <c r="F78" s="201"/>
      <c r="G78" s="79">
        <f>K444</f>
        <v>17.363281249999996</v>
      </c>
      <c r="H78" s="201" t="s">
        <v>171</v>
      </c>
      <c r="I78" s="204"/>
      <c r="J78" s="204"/>
      <c r="K78" s="204"/>
      <c r="L78" s="204"/>
      <c r="M78" s="204"/>
      <c r="N78" s="204"/>
      <c r="O78" s="204"/>
      <c r="P78" s="204"/>
      <c r="Q78" s="205"/>
    </row>
    <row r="79" spans="1:17" x14ac:dyDescent="0.25">
      <c r="A79" s="200" t="s">
        <v>105</v>
      </c>
      <c r="B79" s="201" t="s">
        <v>93</v>
      </c>
      <c r="C79" s="202"/>
      <c r="D79" s="363" t="s">
        <v>110</v>
      </c>
      <c r="E79" s="201"/>
      <c r="F79" s="201"/>
      <c r="G79" s="79">
        <f>Q444</f>
        <v>34.490624999999994</v>
      </c>
      <c r="H79" s="201" t="s">
        <v>172</v>
      </c>
      <c r="I79" s="204"/>
      <c r="J79" s="204"/>
      <c r="K79" s="204"/>
      <c r="L79" s="204"/>
      <c r="M79" s="204"/>
      <c r="N79" s="204"/>
      <c r="O79" s="204"/>
      <c r="P79" s="204"/>
      <c r="Q79" s="205"/>
    </row>
    <row r="80" spans="1:17" ht="15.75" customHeight="1" x14ac:dyDescent="0.25">
      <c r="A80" s="200" t="s">
        <v>103</v>
      </c>
      <c r="B80" s="201" t="s">
        <v>94</v>
      </c>
      <c r="C80" s="202"/>
      <c r="D80" s="206" t="s">
        <v>111</v>
      </c>
      <c r="E80" s="201"/>
      <c r="F80" s="201"/>
      <c r="G80" s="79">
        <f>E496</f>
        <v>0.66</v>
      </c>
      <c r="H80" s="201" t="s">
        <v>163</v>
      </c>
      <c r="I80" s="204"/>
      <c r="J80" s="204"/>
      <c r="K80" s="204"/>
      <c r="L80" s="204"/>
      <c r="M80" s="204"/>
      <c r="N80" s="204"/>
      <c r="O80" s="204"/>
      <c r="P80" s="204"/>
      <c r="Q80" s="205"/>
    </row>
    <row r="81" spans="1:24" x14ac:dyDescent="0.25">
      <c r="A81" s="200" t="s">
        <v>104</v>
      </c>
      <c r="B81" s="201" t="s">
        <v>94</v>
      </c>
      <c r="C81" s="202"/>
      <c r="D81" s="206" t="s">
        <v>112</v>
      </c>
      <c r="E81" s="201"/>
      <c r="F81" s="201"/>
      <c r="G81" s="79">
        <f>K496</f>
        <v>33.854166666666664</v>
      </c>
      <c r="H81" s="201" t="s">
        <v>171</v>
      </c>
      <c r="I81" s="204"/>
      <c r="J81" s="204"/>
      <c r="K81" s="204"/>
      <c r="L81" s="204"/>
      <c r="M81" s="204"/>
      <c r="N81" s="204"/>
      <c r="O81" s="204"/>
      <c r="P81" s="204"/>
      <c r="Q81" s="205"/>
    </row>
    <row r="82" spans="1:24" x14ac:dyDescent="0.25">
      <c r="A82" s="200" t="s">
        <v>105</v>
      </c>
      <c r="B82" s="201" t="s">
        <v>94</v>
      </c>
      <c r="C82" s="202"/>
      <c r="D82" s="206" t="s">
        <v>113</v>
      </c>
      <c r="E82" s="201"/>
      <c r="F82" s="201"/>
      <c r="G82" s="79">
        <f>Q496</f>
        <v>146.24999999999997</v>
      </c>
      <c r="H82" s="201" t="s">
        <v>172</v>
      </c>
      <c r="I82" s="204"/>
      <c r="J82" s="204"/>
      <c r="K82" s="204"/>
      <c r="L82" s="204"/>
      <c r="M82" s="204"/>
      <c r="N82" s="204"/>
      <c r="O82" s="204"/>
      <c r="P82" s="204"/>
      <c r="Q82" s="205"/>
    </row>
    <row r="83" spans="1:24" x14ac:dyDescent="0.25">
      <c r="A83" s="200" t="s">
        <v>103</v>
      </c>
      <c r="B83" s="201" t="s">
        <v>97</v>
      </c>
      <c r="C83" s="202"/>
      <c r="D83" s="206" t="s">
        <v>134</v>
      </c>
      <c r="E83" s="201"/>
      <c r="F83" s="201"/>
      <c r="G83" s="79">
        <f>E548</f>
        <v>3.3</v>
      </c>
      <c r="H83" s="201" t="s">
        <v>163</v>
      </c>
      <c r="I83" s="204"/>
      <c r="J83" s="204"/>
      <c r="K83" s="204"/>
      <c r="L83" s="204"/>
      <c r="M83" s="204"/>
      <c r="N83" s="204"/>
      <c r="O83" s="204"/>
      <c r="P83" s="204"/>
      <c r="Q83" s="205"/>
    </row>
    <row r="84" spans="1:24" x14ac:dyDescent="0.25">
      <c r="A84" s="200" t="s">
        <v>104</v>
      </c>
      <c r="B84" s="201" t="s">
        <v>97</v>
      </c>
      <c r="C84" s="202"/>
      <c r="D84" s="206" t="s">
        <v>135</v>
      </c>
      <c r="E84" s="201"/>
      <c r="F84" s="201"/>
      <c r="G84" s="79">
        <f>K548</f>
        <v>26.333333333333332</v>
      </c>
      <c r="H84" s="201" t="s">
        <v>164</v>
      </c>
      <c r="I84" s="204"/>
      <c r="J84" s="204"/>
      <c r="K84" s="204"/>
      <c r="L84" s="204"/>
      <c r="M84" s="204"/>
      <c r="N84" s="204"/>
      <c r="O84" s="204"/>
      <c r="P84" s="204"/>
      <c r="Q84" s="205"/>
    </row>
    <row r="85" spans="1:24" s="166" customFormat="1" ht="13.95" customHeight="1" x14ac:dyDescent="0.25">
      <c r="A85" s="200" t="s">
        <v>105</v>
      </c>
      <c r="B85" s="201" t="s">
        <v>97</v>
      </c>
      <c r="C85" s="202"/>
      <c r="D85" s="206" t="s">
        <v>136</v>
      </c>
      <c r="E85" s="201"/>
      <c r="F85" s="201"/>
      <c r="G85" s="79">
        <f>Q548</f>
        <v>79.02</v>
      </c>
      <c r="H85" s="201" t="s">
        <v>165</v>
      </c>
      <c r="I85" s="204"/>
      <c r="J85" s="204"/>
      <c r="K85" s="204"/>
      <c r="L85" s="204"/>
      <c r="M85" s="204"/>
      <c r="N85" s="204"/>
      <c r="O85" s="204"/>
      <c r="P85" s="204"/>
      <c r="Q85" s="205"/>
    </row>
    <row r="86" spans="1:24" ht="15" customHeight="1" x14ac:dyDescent="0.25">
      <c r="A86" s="200" t="s">
        <v>103</v>
      </c>
      <c r="B86" s="201" t="s">
        <v>102</v>
      </c>
      <c r="C86" s="202"/>
      <c r="D86" s="206" t="s">
        <v>137</v>
      </c>
      <c r="E86" s="201"/>
      <c r="F86" s="201"/>
      <c r="G86" s="79">
        <f>E600</f>
        <v>4.3049999999999997</v>
      </c>
      <c r="H86" s="201" t="s">
        <v>156</v>
      </c>
      <c r="I86" s="204"/>
      <c r="J86" s="204"/>
      <c r="K86" s="204"/>
      <c r="L86" s="204"/>
      <c r="M86" s="204"/>
      <c r="N86" s="204"/>
      <c r="O86" s="204"/>
      <c r="P86" s="204"/>
      <c r="Q86" s="205"/>
    </row>
    <row r="87" spans="1:24" ht="15" customHeight="1" x14ac:dyDescent="0.25">
      <c r="A87" s="200" t="s">
        <v>104</v>
      </c>
      <c r="B87" s="201" t="s">
        <v>102</v>
      </c>
      <c r="C87" s="202"/>
      <c r="D87" s="206" t="s">
        <v>138</v>
      </c>
      <c r="E87" s="201"/>
      <c r="F87" s="201"/>
      <c r="G87" s="79">
        <f>K600</f>
        <v>43.05</v>
      </c>
      <c r="H87" s="201" t="s">
        <v>166</v>
      </c>
      <c r="I87" s="204"/>
      <c r="J87" s="204"/>
      <c r="K87" s="204"/>
      <c r="L87" s="204"/>
      <c r="M87" s="204"/>
      <c r="N87" s="204"/>
      <c r="O87" s="204"/>
      <c r="P87" s="204"/>
      <c r="Q87" s="205"/>
    </row>
    <row r="88" spans="1:24" x14ac:dyDescent="0.25">
      <c r="A88" s="200" t="s">
        <v>105</v>
      </c>
      <c r="B88" s="201" t="s">
        <v>102</v>
      </c>
      <c r="C88" s="202"/>
      <c r="D88" s="206" t="s">
        <v>139</v>
      </c>
      <c r="E88" s="201"/>
      <c r="F88" s="201"/>
      <c r="G88" s="79">
        <f>Q600</f>
        <v>43.05</v>
      </c>
      <c r="H88" s="201" t="s">
        <v>167</v>
      </c>
      <c r="I88" s="204"/>
      <c r="J88" s="204"/>
      <c r="K88" s="204"/>
      <c r="L88" s="204"/>
      <c r="M88" s="204"/>
      <c r="N88" s="204"/>
      <c r="O88" s="204"/>
      <c r="P88" s="204"/>
      <c r="Q88" s="205"/>
    </row>
    <row r="89" spans="1:24" x14ac:dyDescent="0.25">
      <c r="A89" s="200" t="s">
        <v>103</v>
      </c>
      <c r="B89" s="201" t="s">
        <v>98</v>
      </c>
      <c r="C89" s="202"/>
      <c r="D89" s="206" t="s">
        <v>140</v>
      </c>
      <c r="E89" s="201"/>
      <c r="F89" s="201"/>
      <c r="G89" s="79">
        <f>E652</f>
        <v>26.15</v>
      </c>
      <c r="H89" s="201" t="s">
        <v>168</v>
      </c>
      <c r="I89" s="204"/>
      <c r="J89" s="204"/>
      <c r="K89" s="204"/>
      <c r="L89" s="204"/>
      <c r="M89" s="204"/>
      <c r="N89" s="204"/>
      <c r="O89" s="204"/>
      <c r="P89" s="204"/>
      <c r="Q89" s="205"/>
    </row>
    <row r="90" spans="1:24" x14ac:dyDescent="0.25">
      <c r="A90" s="200" t="s">
        <v>104</v>
      </c>
      <c r="B90" s="201" t="s">
        <v>98</v>
      </c>
      <c r="C90" s="202"/>
      <c r="D90" s="206" t="s">
        <v>141</v>
      </c>
      <c r="E90" s="201"/>
      <c r="F90" s="201"/>
      <c r="G90" s="79">
        <f>K652</f>
        <v>66.874999999999986</v>
      </c>
      <c r="H90" s="201" t="s">
        <v>169</v>
      </c>
      <c r="I90" s="204"/>
      <c r="J90" s="204"/>
      <c r="K90" s="204"/>
      <c r="L90" s="204"/>
      <c r="M90" s="204"/>
      <c r="N90" s="204"/>
      <c r="O90" s="204"/>
      <c r="P90" s="204"/>
      <c r="Q90" s="205"/>
    </row>
    <row r="91" spans="1:24" x14ac:dyDescent="0.25">
      <c r="A91" s="200" t="s">
        <v>105</v>
      </c>
      <c r="B91" s="201" t="s">
        <v>98</v>
      </c>
      <c r="C91" s="202"/>
      <c r="D91" s="206" t="s">
        <v>142</v>
      </c>
      <c r="E91" s="201"/>
      <c r="F91" s="201"/>
      <c r="G91" s="79">
        <f>Q652</f>
        <v>133.74999999999997</v>
      </c>
      <c r="H91" s="201" t="s">
        <v>170</v>
      </c>
      <c r="I91" s="204"/>
      <c r="J91" s="204"/>
      <c r="K91" s="204"/>
      <c r="L91" s="204"/>
      <c r="M91" s="204"/>
      <c r="N91" s="204"/>
      <c r="O91" s="204"/>
      <c r="P91" s="204"/>
      <c r="Q91" s="205"/>
    </row>
    <row r="92" spans="1:24" x14ac:dyDescent="0.25">
      <c r="A92" s="200"/>
      <c r="B92" s="201" t="s">
        <v>99</v>
      </c>
      <c r="C92" s="202"/>
      <c r="D92" s="206" t="s">
        <v>143</v>
      </c>
      <c r="E92" s="201"/>
      <c r="F92" s="201"/>
      <c r="G92" s="79">
        <f>E704</f>
        <v>5680</v>
      </c>
      <c r="H92" s="201" t="s">
        <v>154</v>
      </c>
      <c r="I92" s="204"/>
      <c r="J92" s="204"/>
      <c r="K92" s="204"/>
      <c r="L92" s="204"/>
      <c r="M92" s="204"/>
      <c r="N92" s="204"/>
      <c r="O92" s="204"/>
      <c r="P92" s="204"/>
      <c r="Q92" s="205"/>
    </row>
    <row r="93" spans="1:24" x14ac:dyDescent="0.25">
      <c r="A93" s="200"/>
      <c r="B93" s="201" t="s">
        <v>100</v>
      </c>
      <c r="C93" s="202"/>
      <c r="D93" s="206" t="s">
        <v>144</v>
      </c>
      <c r="E93" s="201"/>
      <c r="F93" s="201"/>
      <c r="G93" s="79">
        <f>K704</f>
        <v>6928</v>
      </c>
      <c r="H93" s="201" t="s">
        <v>155</v>
      </c>
      <c r="I93" s="204"/>
      <c r="J93" s="204"/>
      <c r="K93" s="204"/>
      <c r="L93" s="204"/>
      <c r="M93" s="204"/>
      <c r="N93" s="204"/>
      <c r="O93" s="204"/>
      <c r="P93" s="204"/>
      <c r="Q93" s="205"/>
    </row>
    <row r="94" spans="1:24" x14ac:dyDescent="0.25">
      <c r="A94" s="200"/>
      <c r="B94" s="201" t="s">
        <v>101</v>
      </c>
      <c r="C94" s="202"/>
      <c r="D94" s="206" t="s">
        <v>145</v>
      </c>
      <c r="E94" s="201"/>
      <c r="F94" s="201"/>
      <c r="G94" s="79">
        <f>Q704</f>
        <v>0</v>
      </c>
      <c r="H94" s="201" t="s">
        <v>162</v>
      </c>
      <c r="I94" s="204"/>
      <c r="J94" s="204"/>
      <c r="K94" s="204"/>
      <c r="L94" s="204"/>
      <c r="M94" s="204"/>
      <c r="N94" s="204"/>
      <c r="O94" s="204"/>
      <c r="P94" s="204"/>
      <c r="Q94" s="205"/>
    </row>
    <row r="95" spans="1:24" x14ac:dyDescent="0.25">
      <c r="A95" s="200"/>
      <c r="B95" s="201" t="s">
        <v>224</v>
      </c>
      <c r="C95" s="202"/>
      <c r="D95" s="206" t="s">
        <v>225</v>
      </c>
      <c r="E95" s="201"/>
      <c r="F95" s="201"/>
      <c r="G95" s="79">
        <f>E756</f>
        <v>24465.279999999999</v>
      </c>
      <c r="H95" s="201" t="s">
        <v>226</v>
      </c>
      <c r="I95" s="204"/>
      <c r="J95" s="204"/>
      <c r="K95" s="204"/>
      <c r="L95" s="204"/>
      <c r="M95" s="204"/>
      <c r="N95" s="204"/>
      <c r="O95" s="204"/>
      <c r="P95" s="204"/>
      <c r="Q95" s="205"/>
    </row>
    <row r="96" spans="1:24" x14ac:dyDescent="0.25">
      <c r="A96" s="200" t="s">
        <v>103</v>
      </c>
      <c r="B96" s="201" t="s">
        <v>227</v>
      </c>
      <c r="C96" s="202"/>
      <c r="D96" s="201" t="s">
        <v>228</v>
      </c>
      <c r="E96" s="201"/>
      <c r="F96" s="201"/>
      <c r="G96" s="79">
        <f>K756</f>
        <v>0</v>
      </c>
      <c r="H96" s="201" t="s">
        <v>232</v>
      </c>
      <c r="I96" s="204"/>
      <c r="J96" s="204"/>
      <c r="K96" s="204"/>
      <c r="L96" s="204"/>
      <c r="M96" s="204"/>
      <c r="N96" s="204"/>
      <c r="O96" s="204"/>
      <c r="P96" s="204"/>
      <c r="Q96" s="205"/>
      <c r="U96" s="170"/>
      <c r="V96" s="151"/>
      <c r="W96" s="151"/>
      <c r="X96" s="151"/>
    </row>
    <row r="97" spans="1:24" x14ac:dyDescent="0.25">
      <c r="A97" s="200" t="s">
        <v>104</v>
      </c>
      <c r="B97" s="201" t="s">
        <v>227</v>
      </c>
      <c r="C97" s="202"/>
      <c r="D97" s="201" t="s">
        <v>229</v>
      </c>
      <c r="E97" s="201"/>
      <c r="F97" s="201"/>
      <c r="G97" s="79">
        <f>Q756</f>
        <v>0</v>
      </c>
      <c r="H97" s="201" t="s">
        <v>233</v>
      </c>
      <c r="I97" s="204"/>
      <c r="J97" s="204"/>
      <c r="K97" s="204"/>
      <c r="L97" s="204"/>
      <c r="M97" s="204"/>
      <c r="N97" s="204"/>
      <c r="O97" s="204"/>
      <c r="P97" s="204"/>
      <c r="Q97" s="205"/>
      <c r="U97" s="170"/>
      <c r="V97" s="170"/>
      <c r="X97" s="170"/>
    </row>
    <row r="98" spans="1:24" x14ac:dyDescent="0.25">
      <c r="A98" s="200"/>
      <c r="B98" s="201" t="s">
        <v>230</v>
      </c>
      <c r="C98" s="202"/>
      <c r="D98" s="201" t="s">
        <v>231</v>
      </c>
      <c r="E98" s="201"/>
      <c r="F98" s="201"/>
      <c r="G98" s="79">
        <f>E808</f>
        <v>0</v>
      </c>
      <c r="H98" s="201" t="s">
        <v>231</v>
      </c>
      <c r="I98" s="204"/>
      <c r="J98" s="204"/>
      <c r="K98" s="204"/>
      <c r="L98" s="204"/>
      <c r="M98" s="204"/>
      <c r="N98" s="204"/>
      <c r="O98" s="204"/>
      <c r="P98" s="204"/>
      <c r="Q98" s="205"/>
      <c r="U98" s="170"/>
      <c r="V98" s="170"/>
      <c r="X98" s="170"/>
    </row>
    <row r="99" spans="1:24" x14ac:dyDescent="0.25">
      <c r="A99" s="200"/>
      <c r="B99" s="201" t="s">
        <v>147</v>
      </c>
      <c r="C99" s="202"/>
      <c r="D99" s="206" t="s">
        <v>285</v>
      </c>
      <c r="E99" s="201"/>
      <c r="F99" s="201"/>
      <c r="G99" s="79"/>
      <c r="H99" s="201" t="s">
        <v>296</v>
      </c>
      <c r="I99" s="204"/>
      <c r="J99" s="204"/>
      <c r="K99" s="204"/>
      <c r="L99" s="204"/>
      <c r="M99" s="204"/>
      <c r="N99" s="204"/>
      <c r="O99" s="204"/>
      <c r="P99" s="204"/>
      <c r="Q99" s="205"/>
      <c r="U99" s="170"/>
      <c r="V99" s="170"/>
      <c r="X99" s="170"/>
    </row>
    <row r="100" spans="1:24" x14ac:dyDescent="0.25">
      <c r="A100" s="200"/>
      <c r="B100" s="201" t="s">
        <v>438</v>
      </c>
      <c r="C100" s="202"/>
      <c r="D100" s="201" t="s">
        <v>439</v>
      </c>
      <c r="E100" s="201"/>
      <c r="F100" s="201"/>
      <c r="G100" s="79">
        <f>Q808</f>
        <v>657</v>
      </c>
      <c r="H100" s="201" t="s">
        <v>440</v>
      </c>
      <c r="I100" s="204"/>
      <c r="J100" s="204"/>
      <c r="K100" s="204"/>
      <c r="L100" s="204"/>
      <c r="M100" s="204"/>
      <c r="N100" s="204"/>
      <c r="O100" s="204"/>
      <c r="P100" s="204"/>
      <c r="Q100" s="205"/>
      <c r="U100" s="170"/>
      <c r="V100" s="170"/>
      <c r="X100" s="170"/>
    </row>
    <row r="101" spans="1:24" x14ac:dyDescent="0.25">
      <c r="A101" s="200" t="s">
        <v>104</v>
      </c>
      <c r="B101" s="201" t="s">
        <v>446</v>
      </c>
      <c r="C101" s="202"/>
      <c r="D101" s="364" t="s">
        <v>445</v>
      </c>
      <c r="E101" s="201"/>
      <c r="F101" s="201"/>
      <c r="G101" s="79">
        <f>E860</f>
        <v>86.781249999999986</v>
      </c>
      <c r="H101" s="201" t="s">
        <v>444</v>
      </c>
      <c r="I101" s="204"/>
      <c r="J101" s="204"/>
      <c r="K101" s="204"/>
      <c r="L101" s="204"/>
      <c r="M101" s="204"/>
      <c r="N101" s="204"/>
      <c r="O101" s="204"/>
      <c r="P101" s="204"/>
      <c r="Q101" s="205"/>
      <c r="U101" s="170"/>
      <c r="V101" s="170"/>
      <c r="X101" s="170"/>
    </row>
    <row r="102" spans="1:24" x14ac:dyDescent="0.25">
      <c r="A102" s="200"/>
      <c r="B102" s="201" t="s">
        <v>448</v>
      </c>
      <c r="C102" s="202"/>
      <c r="D102" s="201" t="s">
        <v>449</v>
      </c>
      <c r="E102" s="201"/>
      <c r="F102" s="201"/>
      <c r="G102" s="79">
        <f>K860</f>
        <v>270.50666666666666</v>
      </c>
      <c r="H102" s="201" t="s">
        <v>447</v>
      </c>
      <c r="I102" s="204"/>
      <c r="J102" s="204"/>
      <c r="K102" s="204"/>
      <c r="L102" s="204"/>
      <c r="M102" s="204"/>
      <c r="N102" s="204"/>
      <c r="O102" s="204"/>
      <c r="P102" s="204"/>
      <c r="Q102" s="205"/>
      <c r="U102" s="170"/>
      <c r="V102" s="170"/>
      <c r="X102" s="170"/>
    </row>
    <row r="103" spans="1:24" x14ac:dyDescent="0.25">
      <c r="A103" s="200"/>
      <c r="B103" s="201" t="s">
        <v>450</v>
      </c>
      <c r="C103" s="202"/>
      <c r="D103" s="201" t="s">
        <v>453</v>
      </c>
      <c r="E103" s="201"/>
      <c r="F103" s="201"/>
      <c r="G103" s="79">
        <f>Q860</f>
        <v>165.70545454545453</v>
      </c>
      <c r="H103" s="201" t="s">
        <v>455</v>
      </c>
      <c r="I103" s="204"/>
      <c r="J103" s="204"/>
      <c r="K103" s="204"/>
      <c r="L103" s="204"/>
      <c r="M103" s="204"/>
      <c r="N103" s="204"/>
      <c r="O103" s="204"/>
      <c r="P103" s="204"/>
      <c r="Q103" s="205"/>
      <c r="U103" s="170"/>
      <c r="V103" s="170"/>
      <c r="X103" s="170"/>
    </row>
    <row r="104" spans="1:24" x14ac:dyDescent="0.25">
      <c r="A104" s="200"/>
      <c r="B104" s="201" t="s">
        <v>451</v>
      </c>
      <c r="C104" s="202"/>
      <c r="D104" s="201" t="s">
        <v>452</v>
      </c>
      <c r="E104" s="201"/>
      <c r="F104" s="201"/>
      <c r="G104" s="79">
        <f>E912</f>
        <v>116.29523809523809</v>
      </c>
      <c r="H104" s="201" t="s">
        <v>456</v>
      </c>
      <c r="I104" s="204"/>
      <c r="J104" s="204"/>
      <c r="K104" s="204"/>
      <c r="L104" s="204"/>
      <c r="M104" s="204"/>
      <c r="N104" s="204"/>
      <c r="O104" s="204"/>
      <c r="P104" s="204"/>
      <c r="Q104" s="205"/>
      <c r="U104" s="170"/>
      <c r="V104" s="170"/>
      <c r="X104" s="170"/>
    </row>
    <row r="105" spans="1:24" ht="15" customHeight="1" x14ac:dyDescent="0.25">
      <c r="A105" s="200" t="s">
        <v>103</v>
      </c>
      <c r="B105" s="201" t="s">
        <v>446</v>
      </c>
      <c r="C105" s="202"/>
      <c r="D105" s="364" t="s">
        <v>445</v>
      </c>
      <c r="E105" s="201"/>
      <c r="F105" s="201"/>
      <c r="G105" s="79">
        <f>E340</f>
        <v>1.2825</v>
      </c>
      <c r="H105" s="201" t="str">
        <f>H71</f>
        <v>Silt/debris that can be simply graded/pushed off the pavement</v>
      </c>
      <c r="I105" s="201"/>
      <c r="J105" s="201"/>
      <c r="K105" s="204"/>
      <c r="L105" s="204"/>
      <c r="M105" s="204"/>
      <c r="N105" s="204"/>
      <c r="O105" s="204"/>
      <c r="P105" s="204"/>
      <c r="Q105" s="205"/>
    </row>
    <row r="106" spans="1:24" x14ac:dyDescent="0.25">
      <c r="A106" s="200"/>
      <c r="B106" s="201" t="s">
        <v>214</v>
      </c>
      <c r="C106" s="202"/>
      <c r="D106" s="201" t="s">
        <v>214</v>
      </c>
      <c r="E106" s="201"/>
      <c r="F106" s="201"/>
      <c r="G106" s="79" t="e">
        <f>Q912</f>
        <v>#DIV/0!</v>
      </c>
      <c r="H106" s="201" t="s">
        <v>13</v>
      </c>
      <c r="I106" s="201"/>
      <c r="J106" s="201"/>
      <c r="K106" s="204"/>
      <c r="L106" s="204"/>
      <c r="M106" s="204"/>
      <c r="N106" s="204"/>
      <c r="O106" s="204"/>
      <c r="P106" s="204"/>
      <c r="Q106" s="205"/>
    </row>
    <row r="107" spans="1:24" x14ac:dyDescent="0.25">
      <c r="A107" s="200"/>
      <c r="B107" s="201" t="s">
        <v>215</v>
      </c>
      <c r="C107" s="202"/>
      <c r="D107" s="201" t="s">
        <v>215</v>
      </c>
      <c r="E107" s="201"/>
      <c r="F107" s="201"/>
      <c r="G107" s="79" t="e">
        <f>E964</f>
        <v>#DIV/0!</v>
      </c>
      <c r="H107" s="201" t="s">
        <v>13</v>
      </c>
      <c r="I107" s="201"/>
      <c r="J107" s="201"/>
      <c r="K107" s="204"/>
      <c r="L107" s="204"/>
      <c r="M107" s="204"/>
      <c r="N107" s="204"/>
      <c r="O107" s="204"/>
      <c r="P107" s="204"/>
      <c r="Q107" s="205"/>
    </row>
    <row r="108" spans="1:24" x14ac:dyDescent="0.25">
      <c r="A108" s="200"/>
      <c r="B108" s="201" t="s">
        <v>216</v>
      </c>
      <c r="C108" s="202"/>
      <c r="D108" s="201" t="s">
        <v>216</v>
      </c>
      <c r="E108" s="201"/>
      <c r="F108" s="201"/>
      <c r="G108" s="79" t="e">
        <f>K964</f>
        <v>#DIV/0!</v>
      </c>
      <c r="H108" s="201" t="s">
        <v>13</v>
      </c>
      <c r="I108" s="201"/>
      <c r="J108" s="201"/>
      <c r="K108" s="204"/>
      <c r="L108" s="204"/>
      <c r="M108" s="204"/>
      <c r="N108" s="204"/>
      <c r="O108" s="204"/>
      <c r="P108" s="204"/>
      <c r="Q108" s="205"/>
    </row>
    <row r="109" spans="1:24" x14ac:dyDescent="0.25">
      <c r="A109" s="200"/>
      <c r="B109" s="201" t="s">
        <v>217</v>
      </c>
      <c r="C109" s="202"/>
      <c r="D109" s="201" t="s">
        <v>217</v>
      </c>
      <c r="E109" s="201"/>
      <c r="F109" s="201"/>
      <c r="G109" s="79" t="e">
        <f>Q964</f>
        <v>#DIV/0!</v>
      </c>
      <c r="H109" s="201" t="s">
        <v>13</v>
      </c>
      <c r="I109" s="204"/>
      <c r="J109" s="204"/>
      <c r="K109" s="204"/>
      <c r="L109" s="204"/>
      <c r="M109" s="204"/>
      <c r="N109" s="204"/>
      <c r="O109" s="204"/>
      <c r="P109" s="204"/>
      <c r="Q109" s="205"/>
    </row>
    <row r="110" spans="1:24" x14ac:dyDescent="0.25">
      <c r="A110" s="200"/>
      <c r="B110" s="201" t="s">
        <v>218</v>
      </c>
      <c r="C110" s="202"/>
      <c r="D110" s="201" t="s">
        <v>218</v>
      </c>
      <c r="E110" s="201"/>
      <c r="F110" s="201"/>
      <c r="G110" s="79" t="e">
        <f>E1016</f>
        <v>#DIV/0!</v>
      </c>
      <c r="H110" s="201" t="s">
        <v>13</v>
      </c>
      <c r="I110" s="204"/>
      <c r="J110" s="204"/>
      <c r="K110" s="204"/>
      <c r="L110" s="204"/>
      <c r="M110" s="204"/>
      <c r="N110" s="204"/>
      <c r="O110" s="204"/>
      <c r="P110" s="204"/>
      <c r="Q110" s="205"/>
    </row>
    <row r="111" spans="1:24" x14ac:dyDescent="0.25">
      <c r="A111" s="200"/>
      <c r="B111" s="201" t="s">
        <v>219</v>
      </c>
      <c r="C111" s="202"/>
      <c r="D111" s="201" t="s">
        <v>219</v>
      </c>
      <c r="E111" s="201"/>
      <c r="F111" s="201"/>
      <c r="G111" s="79" t="e">
        <f>K1016</f>
        <v>#DIV/0!</v>
      </c>
      <c r="H111" s="201" t="s">
        <v>13</v>
      </c>
      <c r="I111" s="204"/>
      <c r="J111" s="204"/>
      <c r="K111" s="204"/>
      <c r="L111" s="204"/>
      <c r="M111" s="204"/>
      <c r="N111" s="204"/>
      <c r="O111" s="204"/>
      <c r="P111" s="204"/>
      <c r="Q111" s="205"/>
    </row>
    <row r="112" spans="1:24" x14ac:dyDescent="0.25">
      <c r="A112" s="200"/>
      <c r="B112" s="201" t="s">
        <v>220</v>
      </c>
      <c r="C112" s="202"/>
      <c r="D112" s="201" t="s">
        <v>220</v>
      </c>
      <c r="E112" s="201"/>
      <c r="F112" s="201"/>
      <c r="G112" s="79" t="e">
        <f>Q1016</f>
        <v>#DIV/0!</v>
      </c>
      <c r="H112" s="201" t="s">
        <v>13</v>
      </c>
      <c r="I112" s="204"/>
      <c r="J112" s="204"/>
      <c r="K112" s="204"/>
      <c r="L112" s="204"/>
      <c r="M112" s="204"/>
      <c r="N112" s="204"/>
      <c r="O112" s="204"/>
      <c r="P112" s="204"/>
      <c r="Q112" s="205"/>
    </row>
    <row r="115" spans="1:17" x14ac:dyDescent="0.25">
      <c r="A115" s="138" t="s">
        <v>330</v>
      </c>
      <c r="B115" s="138"/>
      <c r="C115" s="138"/>
      <c r="D115" s="138"/>
      <c r="E115" s="138"/>
      <c r="F115" s="138"/>
      <c r="G115" s="138"/>
      <c r="H115" s="138"/>
      <c r="I115" s="138"/>
      <c r="J115" s="138"/>
      <c r="K115" s="138"/>
      <c r="L115" s="138"/>
      <c r="M115" s="138"/>
      <c r="N115" s="138"/>
      <c r="O115" s="138"/>
      <c r="P115" s="138"/>
      <c r="Q115" s="138"/>
    </row>
    <row r="116" spans="1:17" ht="15.6" x14ac:dyDescent="0.3">
      <c r="A116" s="207" t="s">
        <v>293</v>
      </c>
    </row>
    <row r="118" spans="1:17" x14ac:dyDescent="0.25">
      <c r="A118" s="163" t="s">
        <v>238</v>
      </c>
      <c r="B118" s="164"/>
      <c r="C118" s="164" t="s">
        <v>213</v>
      </c>
      <c r="D118" s="208" t="s">
        <v>24</v>
      </c>
      <c r="E118" s="208" t="s">
        <v>25</v>
      </c>
      <c r="F118" s="208" t="s">
        <v>26</v>
      </c>
      <c r="G118" s="208" t="s">
        <v>27</v>
      </c>
      <c r="H118" s="209" t="s">
        <v>28</v>
      </c>
    </row>
    <row r="119" spans="1:17" x14ac:dyDescent="0.25">
      <c r="A119" s="210" t="s">
        <v>234</v>
      </c>
      <c r="B119" s="201"/>
      <c r="C119" s="79">
        <f t="shared" ref="C119:C139" si="1">IFERROR(AVERAGE(D119:H119),0)</f>
        <v>180</v>
      </c>
      <c r="D119" s="211">
        <v>180</v>
      </c>
      <c r="E119" s="211"/>
      <c r="F119" s="211"/>
      <c r="G119" s="211"/>
      <c r="H119" s="212"/>
    </row>
    <row r="120" spans="1:17" x14ac:dyDescent="0.25">
      <c r="A120" s="210" t="s">
        <v>235</v>
      </c>
      <c r="B120" s="201"/>
      <c r="C120" s="79">
        <f t="shared" si="1"/>
        <v>175</v>
      </c>
      <c r="D120" s="211">
        <v>175</v>
      </c>
      <c r="E120" s="211"/>
      <c r="F120" s="211"/>
      <c r="G120" s="211"/>
      <c r="H120" s="212"/>
    </row>
    <row r="121" spans="1:17" x14ac:dyDescent="0.25">
      <c r="A121" s="210" t="s">
        <v>236</v>
      </c>
      <c r="B121" s="201"/>
      <c r="C121" s="79">
        <f t="shared" si="1"/>
        <v>145</v>
      </c>
      <c r="D121" s="211">
        <v>145</v>
      </c>
      <c r="E121" s="211"/>
      <c r="F121" s="211"/>
      <c r="G121" s="211"/>
      <c r="H121" s="212"/>
    </row>
    <row r="122" spans="1:17" x14ac:dyDescent="0.25">
      <c r="A122" s="210" t="s">
        <v>237</v>
      </c>
      <c r="B122" s="201"/>
      <c r="C122" s="79">
        <f t="shared" si="1"/>
        <v>145</v>
      </c>
      <c r="D122" s="211">
        <v>145</v>
      </c>
      <c r="E122" s="211"/>
      <c r="F122" s="211"/>
      <c r="G122" s="211"/>
      <c r="H122" s="212"/>
    </row>
    <row r="123" spans="1:17" x14ac:dyDescent="0.25">
      <c r="A123" s="210" t="s">
        <v>239</v>
      </c>
      <c r="B123" s="201"/>
      <c r="C123" s="79">
        <f t="shared" si="1"/>
        <v>250</v>
      </c>
      <c r="D123" s="211">
        <v>250</v>
      </c>
      <c r="E123" s="211"/>
      <c r="F123" s="211"/>
      <c r="G123" s="211"/>
      <c r="H123" s="212"/>
    </row>
    <row r="124" spans="1:17" x14ac:dyDescent="0.25">
      <c r="A124" s="210" t="s">
        <v>240</v>
      </c>
      <c r="B124" s="201"/>
      <c r="C124" s="79">
        <f t="shared" si="1"/>
        <v>200</v>
      </c>
      <c r="D124" s="211">
        <v>200</v>
      </c>
      <c r="E124" s="211"/>
      <c r="F124" s="211"/>
      <c r="G124" s="211"/>
      <c r="H124" s="212"/>
    </row>
    <row r="125" spans="1:17" x14ac:dyDescent="0.25">
      <c r="A125" s="210" t="s">
        <v>241</v>
      </c>
      <c r="B125" s="201"/>
      <c r="C125" s="79">
        <f t="shared" si="1"/>
        <v>165</v>
      </c>
      <c r="D125" s="211">
        <v>165</v>
      </c>
      <c r="E125" s="211"/>
      <c r="F125" s="211"/>
      <c r="G125" s="211"/>
      <c r="H125" s="212"/>
    </row>
    <row r="126" spans="1:17" x14ac:dyDescent="0.25">
      <c r="A126" s="210" t="s">
        <v>242</v>
      </c>
      <c r="B126" s="201"/>
      <c r="C126" s="79">
        <f t="shared" si="1"/>
        <v>135</v>
      </c>
      <c r="D126" s="211">
        <v>135</v>
      </c>
      <c r="E126" s="211"/>
      <c r="F126" s="211"/>
      <c r="G126" s="211"/>
      <c r="H126" s="212"/>
    </row>
    <row r="127" spans="1:17" x14ac:dyDescent="0.25">
      <c r="A127" s="210" t="s">
        <v>243</v>
      </c>
      <c r="B127" s="201"/>
      <c r="C127" s="79">
        <f t="shared" si="1"/>
        <v>135</v>
      </c>
      <c r="D127" s="211">
        <v>135</v>
      </c>
      <c r="E127" s="211"/>
      <c r="F127" s="211"/>
      <c r="G127" s="211"/>
      <c r="H127" s="212"/>
    </row>
    <row r="128" spans="1:17" x14ac:dyDescent="0.25">
      <c r="A128" s="210" t="s">
        <v>244</v>
      </c>
      <c r="B128" s="201"/>
      <c r="C128" s="79">
        <f t="shared" si="1"/>
        <v>310</v>
      </c>
      <c r="D128" s="211">
        <v>310</v>
      </c>
      <c r="E128" s="211"/>
      <c r="F128" s="211"/>
      <c r="G128" s="211"/>
      <c r="H128" s="212"/>
    </row>
    <row r="129" spans="1:8" x14ac:dyDescent="0.25">
      <c r="A129" s="210" t="s">
        <v>245</v>
      </c>
      <c r="B129" s="201"/>
      <c r="C129" s="79">
        <f t="shared" si="1"/>
        <v>0</v>
      </c>
      <c r="D129" s="211"/>
      <c r="E129" s="211"/>
      <c r="F129" s="211"/>
      <c r="G129" s="211"/>
      <c r="H129" s="212"/>
    </row>
    <row r="130" spans="1:8" x14ac:dyDescent="0.25">
      <c r="A130" s="210" t="s">
        <v>246</v>
      </c>
      <c r="B130" s="201"/>
      <c r="C130" s="79">
        <v>1</v>
      </c>
      <c r="D130" s="211"/>
      <c r="E130" s="211"/>
      <c r="F130" s="211"/>
      <c r="G130" s="211"/>
      <c r="H130" s="212"/>
    </row>
    <row r="131" spans="1:8" x14ac:dyDescent="0.25">
      <c r="A131" s="210" t="s">
        <v>247</v>
      </c>
      <c r="B131" s="201"/>
      <c r="C131" s="79">
        <f t="shared" si="1"/>
        <v>1900</v>
      </c>
      <c r="D131" s="211">
        <f>90*10*2+10*10</f>
        <v>1900</v>
      </c>
      <c r="E131" s="211"/>
      <c r="F131" s="211"/>
      <c r="G131" s="211"/>
      <c r="H131" s="212"/>
    </row>
    <row r="132" spans="1:8" x14ac:dyDescent="0.25">
      <c r="A132" s="210" t="s">
        <v>272</v>
      </c>
      <c r="B132" s="201"/>
      <c r="C132" s="79">
        <f t="shared" si="1"/>
        <v>240</v>
      </c>
      <c r="D132" s="211">
        <f>145+95</f>
        <v>240</v>
      </c>
      <c r="E132" s="211"/>
      <c r="F132" s="211"/>
      <c r="G132" s="211"/>
      <c r="H132" s="212"/>
    </row>
    <row r="133" spans="1:8" x14ac:dyDescent="0.25">
      <c r="A133" s="210" t="s">
        <v>454</v>
      </c>
      <c r="B133" s="201"/>
      <c r="C133" s="79">
        <f t="shared" si="1"/>
        <v>105</v>
      </c>
      <c r="D133" s="211">
        <v>105</v>
      </c>
      <c r="E133" s="211"/>
      <c r="F133" s="211"/>
      <c r="G133" s="211"/>
      <c r="H133" s="212"/>
    </row>
    <row r="134" spans="1:8" x14ac:dyDescent="0.25">
      <c r="A134" s="210" t="s">
        <v>30</v>
      </c>
      <c r="B134" s="201"/>
      <c r="C134" s="79">
        <f t="shared" si="1"/>
        <v>0</v>
      </c>
      <c r="D134" s="211"/>
      <c r="E134" s="211"/>
      <c r="F134" s="211"/>
      <c r="G134" s="211"/>
      <c r="H134" s="212"/>
    </row>
    <row r="135" spans="1:8" x14ac:dyDescent="0.25">
      <c r="A135" s="210" t="s">
        <v>31</v>
      </c>
      <c r="B135" s="201"/>
      <c r="C135" s="79">
        <f t="shared" si="1"/>
        <v>0</v>
      </c>
      <c r="D135" s="211"/>
      <c r="E135" s="211"/>
      <c r="F135" s="211"/>
      <c r="G135" s="211"/>
      <c r="H135" s="212"/>
    </row>
    <row r="136" spans="1:8" x14ac:dyDescent="0.25">
      <c r="A136" s="210" t="s">
        <v>32</v>
      </c>
      <c r="B136" s="201"/>
      <c r="C136" s="79">
        <f t="shared" si="1"/>
        <v>0</v>
      </c>
      <c r="D136" s="211"/>
      <c r="E136" s="211"/>
      <c r="F136" s="211"/>
      <c r="G136" s="211"/>
      <c r="H136" s="212"/>
    </row>
    <row r="137" spans="1:8" x14ac:dyDescent="0.25">
      <c r="A137" s="210" t="s">
        <v>442</v>
      </c>
      <c r="B137" s="201"/>
      <c r="C137" s="79">
        <f t="shared" si="1"/>
        <v>0</v>
      </c>
      <c r="D137" s="211"/>
      <c r="E137" s="211"/>
      <c r="F137" s="211"/>
      <c r="G137" s="211"/>
      <c r="H137" s="212"/>
    </row>
    <row r="138" spans="1:8" x14ac:dyDescent="0.25">
      <c r="A138" s="210" t="s">
        <v>443</v>
      </c>
      <c r="B138" s="201"/>
      <c r="C138" s="79">
        <f t="shared" si="1"/>
        <v>0</v>
      </c>
      <c r="D138" s="211"/>
      <c r="E138" s="211"/>
      <c r="F138" s="211"/>
      <c r="G138" s="211"/>
      <c r="H138" s="212"/>
    </row>
    <row r="139" spans="1:8" x14ac:dyDescent="0.25">
      <c r="A139" s="210" t="s">
        <v>441</v>
      </c>
      <c r="B139" s="201"/>
      <c r="C139" s="79">
        <f t="shared" si="1"/>
        <v>0</v>
      </c>
      <c r="D139" s="211"/>
      <c r="E139" s="211"/>
      <c r="F139" s="211"/>
      <c r="G139" s="211"/>
      <c r="H139" s="212"/>
    </row>
    <row r="140" spans="1:8" x14ac:dyDescent="0.25">
      <c r="A140" s="163" t="s">
        <v>33</v>
      </c>
      <c r="B140" s="164"/>
      <c r="C140" s="164" t="s">
        <v>213</v>
      </c>
      <c r="D140" s="208" t="s">
        <v>24</v>
      </c>
      <c r="E140" s="208" t="s">
        <v>25</v>
      </c>
      <c r="F140" s="208" t="s">
        <v>26</v>
      </c>
      <c r="G140" s="208" t="s">
        <v>27</v>
      </c>
      <c r="H140" s="209" t="s">
        <v>28</v>
      </c>
    </row>
    <row r="141" spans="1:8" x14ac:dyDescent="0.25">
      <c r="A141" s="210" t="s">
        <v>249</v>
      </c>
      <c r="B141" s="201"/>
      <c r="C141" s="79">
        <f t="shared" ref="C141:C161" si="2">IFERROR(AVERAGE(D141:H141),0)</f>
        <v>0.88</v>
      </c>
      <c r="D141" s="211">
        <v>0.88</v>
      </c>
      <c r="E141" s="211"/>
      <c r="F141" s="211"/>
      <c r="G141" s="211"/>
      <c r="H141" s="212"/>
    </row>
    <row r="142" spans="1:8" x14ac:dyDescent="0.25">
      <c r="A142" s="210" t="s">
        <v>250</v>
      </c>
      <c r="B142" s="201"/>
      <c r="C142" s="79">
        <f t="shared" si="2"/>
        <v>3</v>
      </c>
      <c r="D142" s="211">
        <v>3</v>
      </c>
      <c r="E142" s="211"/>
      <c r="F142" s="211"/>
      <c r="G142" s="211"/>
      <c r="H142" s="212"/>
    </row>
    <row r="143" spans="1:8" x14ac:dyDescent="0.25">
      <c r="A143" s="210" t="s">
        <v>251</v>
      </c>
      <c r="B143" s="201"/>
      <c r="C143" s="79">
        <f t="shared" si="2"/>
        <v>1</v>
      </c>
      <c r="D143" s="211">
        <v>1</v>
      </c>
      <c r="E143" s="211"/>
      <c r="F143" s="211"/>
      <c r="G143" s="211"/>
      <c r="H143" s="212"/>
    </row>
    <row r="144" spans="1:8" x14ac:dyDescent="0.25">
      <c r="A144" s="210" t="s">
        <v>252</v>
      </c>
      <c r="B144" s="201"/>
      <c r="C144" s="79">
        <f t="shared" si="2"/>
        <v>3500</v>
      </c>
      <c r="D144" s="211">
        <v>3500</v>
      </c>
      <c r="E144" s="211"/>
      <c r="F144" s="211"/>
      <c r="G144" s="211"/>
      <c r="H144" s="212"/>
    </row>
    <row r="145" spans="1:8" x14ac:dyDescent="0.25">
      <c r="A145" s="210" t="s">
        <v>253</v>
      </c>
      <c r="B145" s="201"/>
      <c r="C145" s="79">
        <f t="shared" si="2"/>
        <v>300</v>
      </c>
      <c r="D145" s="211">
        <v>300</v>
      </c>
      <c r="E145" s="211"/>
      <c r="F145" s="211"/>
      <c r="G145" s="211"/>
      <c r="H145" s="212"/>
    </row>
    <row r="146" spans="1:8" x14ac:dyDescent="0.25">
      <c r="A146" s="210" t="s">
        <v>254</v>
      </c>
      <c r="B146" s="201"/>
      <c r="C146" s="79">
        <f t="shared" si="2"/>
        <v>0</v>
      </c>
      <c r="D146" s="211"/>
      <c r="E146" s="211"/>
      <c r="F146" s="211"/>
      <c r="G146" s="211"/>
      <c r="H146" s="212"/>
    </row>
    <row r="147" spans="1:8" x14ac:dyDescent="0.25">
      <c r="A147" s="210" t="s">
        <v>20</v>
      </c>
      <c r="B147" s="201"/>
      <c r="C147" s="79">
        <f t="shared" si="2"/>
        <v>250</v>
      </c>
      <c r="D147" s="211">
        <v>250</v>
      </c>
      <c r="E147" s="211"/>
      <c r="F147" s="211"/>
      <c r="G147" s="211"/>
      <c r="H147" s="212"/>
    </row>
    <row r="148" spans="1:8" x14ac:dyDescent="0.25">
      <c r="A148" s="210" t="s">
        <v>21</v>
      </c>
      <c r="B148" s="201"/>
      <c r="C148" s="79">
        <f t="shared" si="2"/>
        <v>300</v>
      </c>
      <c r="D148" s="211">
        <v>300</v>
      </c>
      <c r="E148" s="211"/>
      <c r="F148" s="211"/>
      <c r="G148" s="211"/>
      <c r="H148" s="212"/>
    </row>
    <row r="149" spans="1:8" x14ac:dyDescent="0.25">
      <c r="A149" s="210" t="s">
        <v>22</v>
      </c>
      <c r="B149" s="201"/>
      <c r="C149" s="79">
        <f t="shared" si="2"/>
        <v>375</v>
      </c>
      <c r="D149" s="211">
        <v>375</v>
      </c>
      <c r="E149" s="211"/>
      <c r="F149" s="211"/>
      <c r="G149" s="211"/>
      <c r="H149" s="212"/>
    </row>
    <row r="150" spans="1:8" x14ac:dyDescent="0.25">
      <c r="A150" s="210" t="s">
        <v>23</v>
      </c>
      <c r="B150" s="201"/>
      <c r="C150" s="79">
        <f t="shared" si="2"/>
        <v>0</v>
      </c>
      <c r="D150" s="211"/>
      <c r="E150" s="211"/>
      <c r="F150" s="211"/>
      <c r="G150" s="211"/>
      <c r="H150" s="212"/>
    </row>
    <row r="151" spans="1:8" x14ac:dyDescent="0.25">
      <c r="A151" s="210" t="s">
        <v>181</v>
      </c>
      <c r="B151" s="201"/>
      <c r="C151" s="79">
        <f t="shared" si="2"/>
        <v>0</v>
      </c>
      <c r="D151" s="211"/>
      <c r="E151" s="211"/>
      <c r="F151" s="211"/>
      <c r="G151" s="211"/>
      <c r="H151" s="212"/>
    </row>
    <row r="152" spans="1:8" x14ac:dyDescent="0.25">
      <c r="A152" s="210" t="s">
        <v>248</v>
      </c>
      <c r="B152" s="201"/>
      <c r="C152" s="79">
        <f t="shared" si="2"/>
        <v>22</v>
      </c>
      <c r="D152" s="211">
        <v>22</v>
      </c>
      <c r="E152" s="211"/>
      <c r="F152" s="211"/>
      <c r="G152" s="211"/>
      <c r="H152" s="212"/>
    </row>
    <row r="153" spans="1:8" x14ac:dyDescent="0.25">
      <c r="A153" s="210" t="s">
        <v>288</v>
      </c>
      <c r="B153" s="201"/>
      <c r="C153" s="79">
        <f t="shared" si="2"/>
        <v>500</v>
      </c>
      <c r="D153" s="211">
        <v>500</v>
      </c>
      <c r="E153" s="211"/>
      <c r="F153" s="211"/>
      <c r="G153" s="211"/>
      <c r="H153" s="212"/>
    </row>
    <row r="154" spans="1:8" x14ac:dyDescent="0.25">
      <c r="A154" s="210" t="s">
        <v>29</v>
      </c>
      <c r="B154" s="201"/>
      <c r="C154" s="79">
        <f t="shared" si="2"/>
        <v>0</v>
      </c>
      <c r="D154" s="211"/>
      <c r="E154" s="211"/>
      <c r="F154" s="211"/>
      <c r="G154" s="211"/>
      <c r="H154" s="212"/>
    </row>
    <row r="155" spans="1:8" x14ac:dyDescent="0.25">
      <c r="A155" s="210" t="s">
        <v>30</v>
      </c>
      <c r="B155" s="201"/>
      <c r="C155" s="79">
        <f t="shared" si="2"/>
        <v>0</v>
      </c>
      <c r="D155" s="211"/>
      <c r="E155" s="211"/>
      <c r="F155" s="211"/>
      <c r="G155" s="211"/>
      <c r="H155" s="212"/>
    </row>
    <row r="156" spans="1:8" x14ac:dyDescent="0.25">
      <c r="A156" s="210" t="s">
        <v>31</v>
      </c>
      <c r="B156" s="201"/>
      <c r="C156" s="79">
        <f t="shared" si="2"/>
        <v>0</v>
      </c>
      <c r="D156" s="211"/>
      <c r="E156" s="211"/>
      <c r="F156" s="211"/>
      <c r="G156" s="211"/>
      <c r="H156" s="212"/>
    </row>
    <row r="157" spans="1:8" x14ac:dyDescent="0.25">
      <c r="A157" s="210" t="s">
        <v>32</v>
      </c>
      <c r="B157" s="201"/>
      <c r="C157" s="79">
        <f t="shared" si="2"/>
        <v>0</v>
      </c>
      <c r="D157" s="211"/>
      <c r="E157" s="211"/>
      <c r="F157" s="211"/>
      <c r="G157" s="211"/>
      <c r="H157" s="212"/>
    </row>
    <row r="158" spans="1:8" x14ac:dyDescent="0.25">
      <c r="A158" s="210" t="s">
        <v>209</v>
      </c>
      <c r="B158" s="201"/>
      <c r="C158" s="79">
        <f t="shared" si="2"/>
        <v>0</v>
      </c>
      <c r="D158" s="211"/>
      <c r="E158" s="211"/>
      <c r="F158" s="211"/>
      <c r="G158" s="211"/>
      <c r="H158" s="212"/>
    </row>
    <row r="159" spans="1:8" x14ac:dyDescent="0.25">
      <c r="A159" s="210" t="s">
        <v>210</v>
      </c>
      <c r="B159" s="201"/>
      <c r="C159" s="79">
        <f t="shared" si="2"/>
        <v>0</v>
      </c>
      <c r="D159" s="211"/>
      <c r="E159" s="211"/>
      <c r="F159" s="211"/>
      <c r="G159" s="211"/>
      <c r="H159" s="212"/>
    </row>
    <row r="160" spans="1:8" x14ac:dyDescent="0.25">
      <c r="A160" s="210" t="s">
        <v>211</v>
      </c>
      <c r="B160" s="201"/>
      <c r="C160" s="79">
        <f t="shared" si="2"/>
        <v>0</v>
      </c>
      <c r="D160" s="211"/>
      <c r="E160" s="211"/>
      <c r="F160" s="211"/>
      <c r="G160" s="211"/>
      <c r="H160" s="212"/>
    </row>
    <row r="161" spans="1:17" s="173" customFormat="1" ht="13.95" customHeight="1" x14ac:dyDescent="0.25">
      <c r="A161" s="210" t="s">
        <v>212</v>
      </c>
      <c r="B161" s="201"/>
      <c r="C161" s="79">
        <f t="shared" si="2"/>
        <v>0</v>
      </c>
      <c r="D161" s="211"/>
      <c r="E161" s="211"/>
      <c r="F161" s="211"/>
      <c r="G161" s="211"/>
      <c r="H161" s="212"/>
      <c r="I161" s="139"/>
      <c r="J161" s="139"/>
      <c r="K161" s="139"/>
      <c r="L161" s="139"/>
      <c r="M161" s="139"/>
      <c r="N161" s="139"/>
      <c r="O161" s="139"/>
      <c r="P161" s="139"/>
      <c r="Q161" s="139"/>
    </row>
    <row r="162" spans="1:17" ht="13.95" customHeight="1" x14ac:dyDescent="0.25">
      <c r="Q162" s="170"/>
    </row>
    <row r="163" spans="1:17" ht="13.95" customHeight="1" x14ac:dyDescent="0.25">
      <c r="E163" s="213"/>
      <c r="G163" s="213"/>
      <c r="H163" s="213"/>
      <c r="I163" s="213"/>
      <c r="J163" s="213"/>
      <c r="K163" s="213"/>
      <c r="L163" s="213"/>
      <c r="Q163" s="214"/>
    </row>
    <row r="164" spans="1:17" ht="13.95" customHeight="1" x14ac:dyDescent="0.25">
      <c r="A164" s="138" t="s">
        <v>331</v>
      </c>
      <c r="B164" s="138"/>
      <c r="C164" s="138"/>
      <c r="D164" s="138"/>
      <c r="E164" s="138"/>
      <c r="F164" s="138"/>
      <c r="G164" s="138"/>
      <c r="H164" s="138"/>
      <c r="I164" s="138"/>
      <c r="J164" s="138"/>
      <c r="K164" s="138"/>
      <c r="L164" s="138"/>
      <c r="M164" s="138"/>
      <c r="N164" s="138"/>
      <c r="O164" s="138"/>
      <c r="P164" s="138"/>
      <c r="Q164" s="138"/>
    </row>
    <row r="165" spans="1:17" ht="13.95" customHeight="1" x14ac:dyDescent="0.25"/>
    <row r="166" spans="1:17" ht="13.95" customHeight="1" x14ac:dyDescent="0.25">
      <c r="A166" s="147" t="s">
        <v>19</v>
      </c>
      <c r="B166" s="140"/>
      <c r="C166" s="140"/>
      <c r="D166" s="141" t="s">
        <v>123</v>
      </c>
      <c r="E166" s="141" t="s">
        <v>10</v>
      </c>
      <c r="F166" s="140"/>
      <c r="G166" s="140"/>
      <c r="H166" s="140"/>
      <c r="I166" s="140"/>
      <c r="J166" s="142"/>
    </row>
    <row r="167" spans="1:17" ht="13.95" customHeight="1" x14ac:dyDescent="0.25">
      <c r="A167" s="215" t="s">
        <v>34</v>
      </c>
      <c r="B167" s="216"/>
      <c r="C167" s="216"/>
      <c r="D167" s="64">
        <v>0.8</v>
      </c>
      <c r="E167" s="217" t="s">
        <v>124</v>
      </c>
      <c r="F167" s="218" t="s">
        <v>179</v>
      </c>
      <c r="G167" s="216"/>
      <c r="H167" s="216"/>
      <c r="I167" s="218"/>
      <c r="J167" s="219"/>
      <c r="K167" s="151"/>
    </row>
    <row r="168" spans="1:17" ht="13.95" customHeight="1" x14ac:dyDescent="0.25">
      <c r="A168" s="215" t="s">
        <v>35</v>
      </c>
      <c r="B168" s="216"/>
      <c r="C168" s="216"/>
      <c r="D168" s="64">
        <v>0.8</v>
      </c>
      <c r="E168" s="217" t="s">
        <v>124</v>
      </c>
      <c r="F168" s="218" t="s">
        <v>180</v>
      </c>
      <c r="G168" s="216"/>
      <c r="H168" s="216"/>
      <c r="I168" s="218"/>
      <c r="J168" s="219"/>
      <c r="K168" s="151"/>
    </row>
    <row r="169" spans="1:17" x14ac:dyDescent="0.25">
      <c r="A169" s="210" t="s">
        <v>270</v>
      </c>
      <c r="B169" s="201"/>
      <c r="C169" s="201"/>
      <c r="D169" s="64">
        <v>0.8</v>
      </c>
      <c r="E169" s="217" t="s">
        <v>124</v>
      </c>
      <c r="F169" s="218" t="s">
        <v>1003</v>
      </c>
      <c r="G169" s="221"/>
      <c r="H169" s="221"/>
      <c r="I169" s="220"/>
      <c r="J169" s="222"/>
      <c r="K169" s="151"/>
    </row>
    <row r="170" spans="1:17" x14ac:dyDescent="0.25">
      <c r="C170" s="149"/>
      <c r="D170" s="150"/>
      <c r="E170" s="151"/>
      <c r="F170" s="151"/>
      <c r="I170" s="151"/>
      <c r="J170" s="151"/>
      <c r="K170" s="151"/>
    </row>
    <row r="172" spans="1:17" x14ac:dyDescent="0.25">
      <c r="C172" s="149"/>
      <c r="D172" s="150"/>
      <c r="E172" s="151"/>
      <c r="F172" s="151"/>
      <c r="I172" s="151"/>
      <c r="J172" s="151"/>
      <c r="K172" s="151"/>
    </row>
    <row r="173" spans="1:17" x14ac:dyDescent="0.25">
      <c r="A173" s="138" t="s">
        <v>292</v>
      </c>
      <c r="B173" s="138"/>
      <c r="C173" s="138"/>
      <c r="D173" s="138"/>
      <c r="E173" s="138"/>
      <c r="F173" s="138"/>
      <c r="G173" s="138"/>
      <c r="H173" s="138"/>
      <c r="I173" s="138"/>
      <c r="J173" s="138"/>
      <c r="K173" s="138"/>
      <c r="L173" s="138"/>
      <c r="M173" s="138"/>
      <c r="N173" s="138"/>
      <c r="O173" s="138"/>
      <c r="P173" s="138"/>
      <c r="Q173" s="138"/>
    </row>
    <row r="174" spans="1:17" x14ac:dyDescent="0.25">
      <c r="A174" s="139" t="s">
        <v>430</v>
      </c>
      <c r="E174" s="149"/>
      <c r="F174" s="150"/>
      <c r="G174" s="151"/>
      <c r="H174" s="151"/>
      <c r="I174" s="151"/>
      <c r="J174" s="11"/>
      <c r="K174" s="151"/>
    </row>
    <row r="175" spans="1:17" x14ac:dyDescent="0.25">
      <c r="A175" s="139" t="s">
        <v>431</v>
      </c>
      <c r="E175" s="149"/>
      <c r="F175" s="150"/>
      <c r="G175" s="151"/>
      <c r="H175" s="151"/>
      <c r="I175" s="151"/>
      <c r="J175" s="11"/>
      <c r="K175" s="151"/>
    </row>
    <row r="176" spans="1:17" ht="15.6" x14ac:dyDescent="0.3">
      <c r="A176" s="207" t="s">
        <v>429</v>
      </c>
      <c r="E176" s="149"/>
      <c r="F176" s="150"/>
      <c r="G176" s="151"/>
      <c r="H176" s="151"/>
      <c r="I176" s="151"/>
      <c r="J176" s="11"/>
      <c r="K176" s="151"/>
    </row>
    <row r="177" spans="1:25" x14ac:dyDescent="0.25">
      <c r="A177" s="139" t="s">
        <v>295</v>
      </c>
      <c r="E177" s="149"/>
      <c r="F177" s="150"/>
      <c r="G177" s="151"/>
      <c r="H177" s="151"/>
      <c r="I177" s="151"/>
      <c r="J177" s="11"/>
      <c r="K177" s="151"/>
    </row>
    <row r="178" spans="1:25" ht="15.6" x14ac:dyDescent="0.3">
      <c r="A178" s="285" t="s">
        <v>418</v>
      </c>
      <c r="E178" s="149"/>
      <c r="F178" s="150"/>
      <c r="G178" s="151"/>
      <c r="H178" s="151"/>
      <c r="I178" s="151"/>
      <c r="J178" s="11"/>
      <c r="K178" s="151"/>
    </row>
    <row r="179" spans="1:25" ht="15.6" x14ac:dyDescent="0.3">
      <c r="A179" s="285"/>
      <c r="E179" s="149"/>
      <c r="F179" s="150"/>
      <c r="G179" s="151"/>
      <c r="H179" s="151"/>
      <c r="I179" s="151"/>
      <c r="J179" s="11"/>
      <c r="K179" s="151"/>
    </row>
    <row r="180" spans="1:25" x14ac:dyDescent="0.25">
      <c r="E180" s="149"/>
      <c r="F180" s="150"/>
      <c r="G180" s="151"/>
      <c r="H180" s="151"/>
      <c r="I180" s="151"/>
      <c r="J180" s="11"/>
      <c r="K180" s="151"/>
    </row>
    <row r="181" spans="1:25" ht="15.6" x14ac:dyDescent="0.3">
      <c r="A181" s="357" t="str">
        <f>D63</f>
        <v>Minor Grade</v>
      </c>
      <c r="B181" s="63"/>
      <c r="C181" s="63"/>
      <c r="D181" s="64">
        <v>10</v>
      </c>
      <c r="E181" s="65" t="s">
        <v>38</v>
      </c>
      <c r="G181" s="357" t="str">
        <f>D64</f>
        <v>Medium Grade</v>
      </c>
      <c r="H181" s="63"/>
      <c r="I181" s="63"/>
      <c r="J181" s="64">
        <v>5</v>
      </c>
      <c r="K181" s="65" t="s">
        <v>38</v>
      </c>
      <c r="L181" s="170"/>
      <c r="M181" s="357" t="str">
        <f>D65</f>
        <v>Heavy Grade</v>
      </c>
      <c r="N181" s="63"/>
      <c r="O181" s="63"/>
      <c r="P181" s="64">
        <v>1.5</v>
      </c>
      <c r="Q181" s="65" t="s">
        <v>38</v>
      </c>
      <c r="R181" s="170"/>
      <c r="S181" s="170"/>
      <c r="T181" s="170"/>
      <c r="U181" s="170"/>
      <c r="V181" s="170"/>
      <c r="W181" s="170"/>
      <c r="X181" s="170"/>
      <c r="Y181" s="170"/>
    </row>
    <row r="182" spans="1:25" ht="15" customHeight="1" x14ac:dyDescent="0.25">
      <c r="A182" s="439" t="str">
        <f>H63</f>
        <v>Flood waters have created a rough/corrugated surface on an unpaved (no gravel) road that needs minor grading works, no material import required</v>
      </c>
      <c r="B182" s="440"/>
      <c r="C182" s="441"/>
      <c r="D182" s="66">
        <f>D181*IF(C229="On",$D$167,1)*IF(C230="On",$D$168,1)*IF(C231="On",$D$169,1)</f>
        <v>10</v>
      </c>
      <c r="E182" s="67" t="s">
        <v>221</v>
      </c>
      <c r="G182" s="439" t="str">
        <f>H64</f>
        <v>Surface gravel has been washed from the pavement, small material import</v>
      </c>
      <c r="H182" s="440"/>
      <c r="I182" s="441"/>
      <c r="J182" s="66">
        <f>J181*IF(I229="On",$D$167,1)*IF(I230="On",$D$168,1)*IF(I231="On",$D$169,1)</f>
        <v>3.2</v>
      </c>
      <c r="K182" s="67" t="s">
        <v>221</v>
      </c>
      <c r="L182" s="170"/>
      <c r="M182" s="439" t="str">
        <f>H65</f>
        <v>Surface gravel has been washed from the pavement with minor scouring up to 50mm deep</v>
      </c>
      <c r="N182" s="440"/>
      <c r="O182" s="441"/>
      <c r="P182" s="66">
        <f>P181*IF(O229="On",$D$167,1)*IF(O230="On",$D$168,1)*IF(O231="On",$D$169,1)</f>
        <v>0.96000000000000019</v>
      </c>
      <c r="Q182" s="67" t="s">
        <v>221</v>
      </c>
      <c r="R182" s="170"/>
      <c r="S182" s="170"/>
      <c r="T182" s="170"/>
      <c r="U182" s="170"/>
      <c r="V182" s="170"/>
      <c r="W182" s="170"/>
      <c r="X182" s="170"/>
    </row>
    <row r="183" spans="1:25" x14ac:dyDescent="0.25">
      <c r="A183" s="442"/>
      <c r="B183" s="443"/>
      <c r="C183" s="444"/>
      <c r="D183" s="68" t="s">
        <v>3</v>
      </c>
      <c r="E183" s="69">
        <f>SUM(E187:E228)</f>
        <v>4740</v>
      </c>
      <c r="G183" s="442"/>
      <c r="H183" s="443"/>
      <c r="I183" s="444"/>
      <c r="J183" s="68" t="s">
        <v>3</v>
      </c>
      <c r="K183" s="69">
        <f>SUM(K187:K228)</f>
        <v>12250</v>
      </c>
      <c r="L183" s="170"/>
      <c r="M183" s="442"/>
      <c r="N183" s="443"/>
      <c r="O183" s="444"/>
      <c r="P183" s="68" t="s">
        <v>3</v>
      </c>
      <c r="Q183" s="69">
        <f>SUM(Q187:Q228)</f>
        <v>18965</v>
      </c>
      <c r="R183" s="170"/>
      <c r="S183" s="170"/>
      <c r="T183" s="170"/>
      <c r="U183" s="170"/>
      <c r="V183" s="170"/>
      <c r="W183" s="170"/>
      <c r="X183" s="170"/>
    </row>
    <row r="184" spans="1:25" x14ac:dyDescent="0.25">
      <c r="A184" s="442"/>
      <c r="B184" s="443"/>
      <c r="C184" s="444"/>
      <c r="D184" s="70" t="s">
        <v>40</v>
      </c>
      <c r="E184" s="69">
        <f>E183/(1000*D182)</f>
        <v>0.47399999999999998</v>
      </c>
      <c r="G184" s="442"/>
      <c r="H184" s="443"/>
      <c r="I184" s="444"/>
      <c r="J184" s="70" t="s">
        <v>40</v>
      </c>
      <c r="K184" s="69">
        <f>K183/(1000*J182)</f>
        <v>3.828125</v>
      </c>
      <c r="L184" s="170"/>
      <c r="M184" s="442"/>
      <c r="N184" s="443"/>
      <c r="O184" s="444"/>
      <c r="P184" s="70" t="s">
        <v>40</v>
      </c>
      <c r="Q184" s="69">
        <f>Q183/(1000*P182)</f>
        <v>19.755208333333329</v>
      </c>
      <c r="R184" s="170"/>
      <c r="S184" s="170"/>
      <c r="T184" s="170"/>
      <c r="U184" s="170"/>
      <c r="V184" s="170"/>
      <c r="W184" s="170"/>
      <c r="X184" s="170"/>
    </row>
    <row r="185" spans="1:25" x14ac:dyDescent="0.25">
      <c r="A185" s="445"/>
      <c r="B185" s="446"/>
      <c r="C185" s="447"/>
      <c r="D185" s="71" t="s">
        <v>41</v>
      </c>
      <c r="E185" s="72">
        <f>E183/D182</f>
        <v>474</v>
      </c>
      <c r="G185" s="445"/>
      <c r="H185" s="446"/>
      <c r="I185" s="447"/>
      <c r="J185" s="71" t="s">
        <v>41</v>
      </c>
      <c r="K185" s="72">
        <f>K183/J182</f>
        <v>3828.125</v>
      </c>
      <c r="L185" s="170"/>
      <c r="M185" s="445"/>
      <c r="N185" s="446"/>
      <c r="O185" s="447"/>
      <c r="P185" s="71" t="s">
        <v>41</v>
      </c>
      <c r="Q185" s="72">
        <f>Q183/P182</f>
        <v>19755.208333333328</v>
      </c>
      <c r="R185" s="170"/>
      <c r="S185" s="170"/>
      <c r="T185" s="170"/>
      <c r="U185" s="170"/>
      <c r="V185" s="170"/>
      <c r="W185" s="170"/>
      <c r="X185" s="170"/>
    </row>
    <row r="186" spans="1:25" outlineLevel="1" x14ac:dyDescent="0.25">
      <c r="A186" s="73"/>
      <c r="B186" s="74" t="s">
        <v>19</v>
      </c>
      <c r="C186" s="74" t="s">
        <v>37</v>
      </c>
      <c r="D186" s="74" t="s">
        <v>36</v>
      </c>
      <c r="E186" s="75" t="s">
        <v>39</v>
      </c>
      <c r="G186" s="73"/>
      <c r="H186" s="74" t="s">
        <v>19</v>
      </c>
      <c r="I186" s="74" t="s">
        <v>37</v>
      </c>
      <c r="J186" s="74" t="s">
        <v>36</v>
      </c>
      <c r="K186" s="75" t="s">
        <v>39</v>
      </c>
      <c r="L186" s="170"/>
      <c r="M186" s="73"/>
      <c r="N186" s="74" t="s">
        <v>19</v>
      </c>
      <c r="O186" s="74" t="s">
        <v>37</v>
      </c>
      <c r="P186" s="74" t="s">
        <v>36</v>
      </c>
      <c r="Q186" s="75" t="s">
        <v>39</v>
      </c>
      <c r="R186" s="170"/>
      <c r="S186" s="170"/>
      <c r="T186" s="170"/>
      <c r="U186" s="170"/>
      <c r="V186" s="170"/>
      <c r="W186" s="170"/>
      <c r="X186" s="170"/>
    </row>
    <row r="187" spans="1:25" outlineLevel="1" x14ac:dyDescent="0.25">
      <c r="A187" s="76"/>
      <c r="B187" s="77" t="str">
        <f>$A$119</f>
        <v>Grader (hrs)</v>
      </c>
      <c r="C187" s="78">
        <v>10</v>
      </c>
      <c r="D187" s="79">
        <f>$C$119</f>
        <v>180</v>
      </c>
      <c r="E187" s="80">
        <f>C187*D187</f>
        <v>1800</v>
      </c>
      <c r="G187" s="76"/>
      <c r="H187" s="77" t="str">
        <f>$A$119</f>
        <v>Grader (hrs)</v>
      </c>
      <c r="I187" s="78">
        <v>10</v>
      </c>
      <c r="J187" s="79">
        <f>$C$119</f>
        <v>180</v>
      </c>
      <c r="K187" s="80">
        <f>I187*J187</f>
        <v>1800</v>
      </c>
      <c r="L187" s="170"/>
      <c r="M187" s="76"/>
      <c r="N187" s="77" t="str">
        <f>$A$119</f>
        <v>Grader (hrs)</v>
      </c>
      <c r="O187" s="78">
        <v>10</v>
      </c>
      <c r="P187" s="79">
        <f>$C$119</f>
        <v>180</v>
      </c>
      <c r="Q187" s="80">
        <f>O187*P187</f>
        <v>1800</v>
      </c>
      <c r="R187" s="170"/>
      <c r="S187" s="170"/>
      <c r="T187" s="170"/>
      <c r="U187" s="170"/>
      <c r="V187" s="170"/>
      <c r="W187" s="170"/>
      <c r="X187" s="170"/>
    </row>
    <row r="188" spans="1:25" outlineLevel="1" x14ac:dyDescent="0.25">
      <c r="A188" s="76"/>
      <c r="B188" s="77" t="str">
        <f>$A$120</f>
        <v>Loader (hrs)</v>
      </c>
      <c r="C188" s="78"/>
      <c r="D188" s="79">
        <f>$C$120</f>
        <v>175</v>
      </c>
      <c r="E188" s="80">
        <f t="shared" ref="E188:E228" si="3">C188*D188</f>
        <v>0</v>
      </c>
      <c r="G188" s="76"/>
      <c r="H188" s="77" t="str">
        <f>$A$120</f>
        <v>Loader (hrs)</v>
      </c>
      <c r="I188" s="78">
        <v>2</v>
      </c>
      <c r="J188" s="79">
        <f>$C$120</f>
        <v>175</v>
      </c>
      <c r="K188" s="80">
        <f t="shared" ref="K188:K228" si="4">I188*J188</f>
        <v>350</v>
      </c>
      <c r="L188" s="170"/>
      <c r="M188" s="76"/>
      <c r="N188" s="77" t="str">
        <f>$A$120</f>
        <v>Loader (hrs)</v>
      </c>
      <c r="O188" s="78">
        <v>10</v>
      </c>
      <c r="P188" s="79">
        <f>$C$120</f>
        <v>175</v>
      </c>
      <c r="Q188" s="80">
        <f t="shared" ref="Q188:Q228" si="5">O188*P188</f>
        <v>1750</v>
      </c>
      <c r="R188" s="170"/>
      <c r="S188" s="170"/>
      <c r="T188" s="170"/>
      <c r="U188" s="170"/>
      <c r="V188" s="170"/>
      <c r="W188" s="170"/>
      <c r="X188" s="170"/>
    </row>
    <row r="189" spans="1:25" outlineLevel="1" x14ac:dyDescent="0.25">
      <c r="A189" s="76"/>
      <c r="B189" s="77" t="str">
        <f>$A$121</f>
        <v>Excavator (hrs)</v>
      </c>
      <c r="C189" s="78"/>
      <c r="D189" s="79">
        <f>$C$121</f>
        <v>145</v>
      </c>
      <c r="E189" s="80">
        <f t="shared" si="3"/>
        <v>0</v>
      </c>
      <c r="G189" s="76"/>
      <c r="H189" s="77" t="str">
        <f>$A$121</f>
        <v>Excavator (hrs)</v>
      </c>
      <c r="I189" s="78"/>
      <c r="J189" s="79">
        <f>$C$121</f>
        <v>145</v>
      </c>
      <c r="K189" s="80">
        <f t="shared" si="4"/>
        <v>0</v>
      </c>
      <c r="L189" s="170"/>
      <c r="M189" s="76"/>
      <c r="N189" s="77" t="str">
        <f>$A$121</f>
        <v>Excavator (hrs)</v>
      </c>
      <c r="O189" s="78"/>
      <c r="P189" s="79">
        <f>$C$121</f>
        <v>145</v>
      </c>
      <c r="Q189" s="80">
        <f t="shared" si="5"/>
        <v>0</v>
      </c>
      <c r="R189" s="170"/>
      <c r="S189" s="170"/>
      <c r="T189" s="170"/>
      <c r="U189" s="170"/>
      <c r="V189" s="170"/>
      <c r="W189" s="170"/>
      <c r="X189" s="170"/>
    </row>
    <row r="190" spans="1:25" outlineLevel="1" x14ac:dyDescent="0.25">
      <c r="A190" s="76"/>
      <c r="B190" s="77" t="str">
        <f>$A$122</f>
        <v>Backhoe (hrs)</v>
      </c>
      <c r="C190" s="78"/>
      <c r="D190" s="79">
        <f>$C$122</f>
        <v>145</v>
      </c>
      <c r="E190" s="80">
        <f t="shared" si="3"/>
        <v>0</v>
      </c>
      <c r="G190" s="76"/>
      <c r="H190" s="77" t="str">
        <f>$A$122</f>
        <v>Backhoe (hrs)</v>
      </c>
      <c r="I190" s="78"/>
      <c r="J190" s="79">
        <f>$C$122</f>
        <v>145</v>
      </c>
      <c r="K190" s="80">
        <f t="shared" si="4"/>
        <v>0</v>
      </c>
      <c r="L190" s="170"/>
      <c r="M190" s="76"/>
      <c r="N190" s="77" t="str">
        <f>$A$122</f>
        <v>Backhoe (hrs)</v>
      </c>
      <c r="O190" s="78"/>
      <c r="P190" s="79">
        <f>$C$122</f>
        <v>145</v>
      </c>
      <c r="Q190" s="80">
        <f t="shared" si="5"/>
        <v>0</v>
      </c>
      <c r="R190" s="170"/>
      <c r="S190" s="170"/>
      <c r="T190" s="170"/>
      <c r="U190" s="170"/>
      <c r="V190" s="170"/>
      <c r="W190" s="170"/>
      <c r="X190" s="170"/>
    </row>
    <row r="191" spans="1:25" outlineLevel="1" x14ac:dyDescent="0.25">
      <c r="A191" s="76"/>
      <c r="B191" s="77" t="str">
        <f>$A$123</f>
        <v>Road Train Side Tipper (hrs)</v>
      </c>
      <c r="C191" s="78"/>
      <c r="D191" s="79">
        <f>$C$123</f>
        <v>250</v>
      </c>
      <c r="E191" s="80">
        <f t="shared" si="3"/>
        <v>0</v>
      </c>
      <c r="G191" s="76"/>
      <c r="H191" s="77" t="str">
        <f>$A$123</f>
        <v>Road Train Side Tipper (hrs)</v>
      </c>
      <c r="I191" s="78">
        <v>5</v>
      </c>
      <c r="J191" s="79">
        <f>$C$123</f>
        <v>250</v>
      </c>
      <c r="K191" s="80">
        <f t="shared" si="4"/>
        <v>1250</v>
      </c>
      <c r="L191" s="170"/>
      <c r="M191" s="76"/>
      <c r="N191" s="77" t="str">
        <f>$A$123</f>
        <v>Road Train Side Tipper (hrs)</v>
      </c>
      <c r="O191" s="78">
        <v>10</v>
      </c>
      <c r="P191" s="79">
        <f>$C$123</f>
        <v>250</v>
      </c>
      <c r="Q191" s="80">
        <f t="shared" si="5"/>
        <v>2500</v>
      </c>
      <c r="R191" s="170"/>
      <c r="S191" s="170"/>
      <c r="T191" s="170"/>
      <c r="U191" s="170"/>
      <c r="V191" s="170"/>
      <c r="W191" s="170"/>
      <c r="X191" s="170"/>
    </row>
    <row r="192" spans="1:25" outlineLevel="1" x14ac:dyDescent="0.25">
      <c r="A192" s="76"/>
      <c r="B192" s="77" t="str">
        <f>$A$124</f>
        <v>Semi Side Tipper (hrs)</v>
      </c>
      <c r="C192" s="78"/>
      <c r="D192" s="79">
        <f>$C$124</f>
        <v>200</v>
      </c>
      <c r="E192" s="80">
        <f t="shared" si="3"/>
        <v>0</v>
      </c>
      <c r="G192" s="76"/>
      <c r="H192" s="77" t="str">
        <f>$A$124</f>
        <v>Semi Side Tipper (hrs)</v>
      </c>
      <c r="I192" s="78"/>
      <c r="J192" s="79">
        <f>$C$124</f>
        <v>200</v>
      </c>
      <c r="K192" s="80">
        <f t="shared" si="4"/>
        <v>0</v>
      </c>
      <c r="L192" s="170"/>
      <c r="M192" s="76"/>
      <c r="N192" s="77" t="str">
        <f>$A$124</f>
        <v>Semi Side Tipper (hrs)</v>
      </c>
      <c r="O192" s="78"/>
      <c r="P192" s="79">
        <f>$C$124</f>
        <v>200</v>
      </c>
      <c r="Q192" s="80">
        <f t="shared" si="5"/>
        <v>0</v>
      </c>
      <c r="R192" s="170"/>
      <c r="S192" s="170"/>
      <c r="T192" s="170"/>
      <c r="U192" s="170"/>
      <c r="V192" s="170"/>
      <c r="W192" s="170"/>
      <c r="X192" s="170"/>
    </row>
    <row r="193" spans="1:24" outlineLevel="1" x14ac:dyDescent="0.25">
      <c r="A193" s="76"/>
      <c r="B193" s="77" t="str">
        <f>$A$125</f>
        <v>Water Truck  (hrs)</v>
      </c>
      <c r="C193" s="78">
        <v>10</v>
      </c>
      <c r="D193" s="79">
        <f>$C$125</f>
        <v>165</v>
      </c>
      <c r="E193" s="80">
        <f t="shared" si="3"/>
        <v>1650</v>
      </c>
      <c r="G193" s="76"/>
      <c r="H193" s="77" t="str">
        <f>$A$125</f>
        <v>Water Truck  (hrs)</v>
      </c>
      <c r="I193" s="78">
        <v>5</v>
      </c>
      <c r="J193" s="79">
        <f>$C$125</f>
        <v>165</v>
      </c>
      <c r="K193" s="80">
        <f t="shared" si="4"/>
        <v>825</v>
      </c>
      <c r="L193" s="170"/>
      <c r="M193" s="76"/>
      <c r="N193" s="77" t="str">
        <f>$A$125</f>
        <v>Water Truck  (hrs)</v>
      </c>
      <c r="O193" s="78">
        <v>10</v>
      </c>
      <c r="P193" s="79">
        <f>$C$125</f>
        <v>165</v>
      </c>
      <c r="Q193" s="80">
        <f t="shared" si="5"/>
        <v>1650</v>
      </c>
      <c r="R193" s="170"/>
      <c r="S193" s="170"/>
      <c r="T193" s="170"/>
      <c r="U193" s="170"/>
      <c r="V193" s="170"/>
      <c r="W193" s="170"/>
      <c r="X193" s="170"/>
    </row>
    <row r="194" spans="1:24" outlineLevel="1" x14ac:dyDescent="0.25">
      <c r="A194" s="76"/>
      <c r="B194" s="77" t="str">
        <f>$A$126</f>
        <v>Vibrating Roller (hrs)</v>
      </c>
      <c r="C194" s="78"/>
      <c r="D194" s="79">
        <f>$C$126</f>
        <v>135</v>
      </c>
      <c r="E194" s="80">
        <f t="shared" si="3"/>
        <v>0</v>
      </c>
      <c r="G194" s="76"/>
      <c r="H194" s="77" t="str">
        <f>$A$126</f>
        <v>Vibrating Roller (hrs)</v>
      </c>
      <c r="I194" s="78">
        <v>2</v>
      </c>
      <c r="J194" s="79">
        <f>$C$126</f>
        <v>135</v>
      </c>
      <c r="K194" s="80">
        <f t="shared" si="4"/>
        <v>270</v>
      </c>
      <c r="L194" s="170"/>
      <c r="M194" s="76"/>
      <c r="N194" s="77" t="str">
        <f>$A$126</f>
        <v>Vibrating Roller (hrs)</v>
      </c>
      <c r="O194" s="78">
        <v>5</v>
      </c>
      <c r="P194" s="79">
        <f>$C$126</f>
        <v>135</v>
      </c>
      <c r="Q194" s="80">
        <f t="shared" si="5"/>
        <v>675</v>
      </c>
      <c r="R194" s="170"/>
      <c r="S194" s="170"/>
      <c r="T194" s="170"/>
      <c r="U194" s="170"/>
      <c r="V194" s="170"/>
      <c r="W194" s="170"/>
      <c r="X194" s="170"/>
    </row>
    <row r="195" spans="1:24" outlineLevel="1" x14ac:dyDescent="0.25">
      <c r="A195" s="76"/>
      <c r="B195" s="77" t="str">
        <f>$A$127</f>
        <v>Multi-tyred Roller (hrs)</v>
      </c>
      <c r="C195" s="78"/>
      <c r="D195" s="79">
        <f>$C$127</f>
        <v>135</v>
      </c>
      <c r="E195" s="80">
        <f t="shared" si="3"/>
        <v>0</v>
      </c>
      <c r="G195" s="76"/>
      <c r="H195" s="77" t="str">
        <f>$A$127</f>
        <v>Multi-tyred Roller (hrs)</v>
      </c>
      <c r="I195" s="78">
        <v>2</v>
      </c>
      <c r="J195" s="79">
        <f>$C$127</f>
        <v>135</v>
      </c>
      <c r="K195" s="80">
        <f t="shared" si="4"/>
        <v>270</v>
      </c>
      <c r="L195" s="170"/>
      <c r="M195" s="76"/>
      <c r="N195" s="77" t="str">
        <f>$A$127</f>
        <v>Multi-tyred Roller (hrs)</v>
      </c>
      <c r="O195" s="78">
        <v>5</v>
      </c>
      <c r="P195" s="79">
        <f>$C$127</f>
        <v>135</v>
      </c>
      <c r="Q195" s="80">
        <f t="shared" si="5"/>
        <v>675</v>
      </c>
      <c r="R195" s="170"/>
      <c r="S195" s="170"/>
      <c r="T195" s="170"/>
      <c r="U195" s="170"/>
      <c r="V195" s="170"/>
      <c r="W195" s="170"/>
      <c r="X195" s="170"/>
    </row>
    <row r="196" spans="1:24" outlineLevel="1" x14ac:dyDescent="0.25">
      <c r="A196" s="76"/>
      <c r="B196" s="77" t="str">
        <f>$A$128</f>
        <v>Dozer (hrs)</v>
      </c>
      <c r="C196" s="78"/>
      <c r="D196" s="79">
        <f>$C$128</f>
        <v>310</v>
      </c>
      <c r="E196" s="80">
        <f t="shared" si="3"/>
        <v>0</v>
      </c>
      <c r="G196" s="76"/>
      <c r="H196" s="77" t="str">
        <f>$A$128</f>
        <v>Dozer (hrs)</v>
      </c>
      <c r="I196" s="78">
        <v>2</v>
      </c>
      <c r="J196" s="79">
        <f>$C$128</f>
        <v>310</v>
      </c>
      <c r="K196" s="80">
        <f t="shared" si="4"/>
        <v>620</v>
      </c>
      <c r="L196" s="170"/>
      <c r="M196" s="76"/>
      <c r="N196" s="77" t="str">
        <f>$A$128</f>
        <v>Dozer (hrs)</v>
      </c>
      <c r="O196" s="78">
        <v>5</v>
      </c>
      <c r="P196" s="79">
        <f>$C$128</f>
        <v>310</v>
      </c>
      <c r="Q196" s="80">
        <f t="shared" si="5"/>
        <v>1550</v>
      </c>
      <c r="R196" s="170"/>
      <c r="S196" s="170"/>
      <c r="T196" s="170"/>
      <c r="U196" s="170"/>
      <c r="V196" s="170"/>
      <c r="W196" s="170"/>
      <c r="X196" s="170"/>
    </row>
    <row r="197" spans="1:24" outlineLevel="1" x14ac:dyDescent="0.25">
      <c r="A197" s="76"/>
      <c r="B197" s="77" t="str">
        <f>$A$129</f>
        <v>Transport Float (hrs)</v>
      </c>
      <c r="C197" s="78"/>
      <c r="D197" s="79">
        <f>$C$129</f>
        <v>0</v>
      </c>
      <c r="E197" s="80">
        <f t="shared" si="3"/>
        <v>0</v>
      </c>
      <c r="G197" s="76"/>
      <c r="H197" s="77" t="str">
        <f>$A$129</f>
        <v>Transport Float (hrs)</v>
      </c>
      <c r="I197" s="78"/>
      <c r="J197" s="79">
        <f>$C$129</f>
        <v>0</v>
      </c>
      <c r="K197" s="80">
        <f t="shared" si="4"/>
        <v>0</v>
      </c>
      <c r="L197" s="170"/>
      <c r="M197" s="76"/>
      <c r="N197" s="77" t="str">
        <f>$A$129</f>
        <v>Transport Float (hrs)</v>
      </c>
      <c r="O197" s="78"/>
      <c r="P197" s="79">
        <f>$C$129</f>
        <v>0</v>
      </c>
      <c r="Q197" s="80">
        <f t="shared" si="5"/>
        <v>0</v>
      </c>
      <c r="R197" s="170"/>
      <c r="S197" s="170"/>
      <c r="T197" s="170"/>
      <c r="U197" s="170"/>
      <c r="V197" s="170"/>
      <c r="W197" s="170"/>
      <c r="X197" s="170"/>
    </row>
    <row r="198" spans="1:24" outlineLevel="1" x14ac:dyDescent="0.25">
      <c r="A198" s="76"/>
      <c r="B198" s="77" t="str">
        <f>$A$130</f>
        <v>Pump (hrs)</v>
      </c>
      <c r="C198" s="78"/>
      <c r="D198" s="79">
        <f>$C$130</f>
        <v>1</v>
      </c>
      <c r="E198" s="80">
        <f t="shared" si="3"/>
        <v>0</v>
      </c>
      <c r="G198" s="76"/>
      <c r="H198" s="77" t="str">
        <f>$A$130</f>
        <v>Pump (hrs)</v>
      </c>
      <c r="I198" s="78">
        <v>15</v>
      </c>
      <c r="J198" s="79">
        <f>$C$130</f>
        <v>1</v>
      </c>
      <c r="K198" s="80">
        <f t="shared" si="4"/>
        <v>15</v>
      </c>
      <c r="L198" s="170"/>
      <c r="M198" s="76"/>
      <c r="N198" s="77" t="str">
        <f>$A$130</f>
        <v>Pump (hrs)</v>
      </c>
      <c r="O198" s="78">
        <v>15</v>
      </c>
      <c r="P198" s="79">
        <f>$C$130</f>
        <v>1</v>
      </c>
      <c r="Q198" s="80">
        <f t="shared" si="5"/>
        <v>15</v>
      </c>
      <c r="R198" s="170"/>
      <c r="S198" s="170"/>
      <c r="T198" s="170"/>
      <c r="U198" s="170"/>
      <c r="V198" s="170"/>
      <c r="W198" s="170"/>
      <c r="X198" s="170"/>
    </row>
    <row r="199" spans="1:24" outlineLevel="1" x14ac:dyDescent="0.25">
      <c r="A199" s="76"/>
      <c r="B199" s="77" t="str">
        <f>$A$131</f>
        <v>2 Labourers and Light Vehicle (days)</v>
      </c>
      <c r="C199" s="78"/>
      <c r="D199" s="79">
        <f>$C$131</f>
        <v>1900</v>
      </c>
      <c r="E199" s="80">
        <f t="shared" si="3"/>
        <v>0</v>
      </c>
      <c r="G199" s="76"/>
      <c r="H199" s="77" t="str">
        <f>$A$131</f>
        <v>2 Labourers and Light Vehicle (days)</v>
      </c>
      <c r="I199" s="78">
        <v>1</v>
      </c>
      <c r="J199" s="79">
        <f>$C$131</f>
        <v>1900</v>
      </c>
      <c r="K199" s="80">
        <f t="shared" si="4"/>
        <v>1900</v>
      </c>
      <c r="L199" s="170"/>
      <c r="M199" s="76"/>
      <c r="N199" s="77" t="str">
        <f>$A$131</f>
        <v>2 Labourers and Light Vehicle (days)</v>
      </c>
      <c r="O199" s="78">
        <v>1</v>
      </c>
      <c r="P199" s="79">
        <f>$C$131</f>
        <v>1900</v>
      </c>
      <c r="Q199" s="80">
        <f t="shared" si="5"/>
        <v>1900</v>
      </c>
      <c r="R199" s="170"/>
      <c r="S199" s="170"/>
      <c r="T199" s="170"/>
      <c r="U199" s="170"/>
      <c r="V199" s="170"/>
      <c r="W199" s="170"/>
      <c r="X199" s="170"/>
    </row>
    <row r="200" spans="1:24" outlineLevel="1" x14ac:dyDescent="0.25">
      <c r="A200" s="76"/>
      <c r="B200" s="77" t="str">
        <f>$A$132</f>
        <v>2 Man Traffic Crew and Ute</v>
      </c>
      <c r="C200" s="78">
        <v>1</v>
      </c>
      <c r="D200" s="79">
        <f>$C$132</f>
        <v>240</v>
      </c>
      <c r="E200" s="80">
        <f t="shared" si="3"/>
        <v>240</v>
      </c>
      <c r="G200" s="76"/>
      <c r="H200" s="77" t="str">
        <f>$A$132</f>
        <v>2 Man Traffic Crew and Ute</v>
      </c>
      <c r="I200" s="78">
        <v>10</v>
      </c>
      <c r="J200" s="79">
        <f>$C$132</f>
        <v>240</v>
      </c>
      <c r="K200" s="80">
        <f t="shared" si="4"/>
        <v>2400</v>
      </c>
      <c r="L200" s="170"/>
      <c r="M200" s="76"/>
      <c r="N200" s="77" t="str">
        <f>$A$132</f>
        <v>2 Man Traffic Crew and Ute</v>
      </c>
      <c r="O200" s="78">
        <v>10</v>
      </c>
      <c r="P200" s="79">
        <f>$C$132</f>
        <v>240</v>
      </c>
      <c r="Q200" s="80">
        <f t="shared" si="5"/>
        <v>2400</v>
      </c>
      <c r="R200" s="170"/>
      <c r="S200" s="170"/>
      <c r="T200" s="170"/>
      <c r="U200" s="170"/>
      <c r="V200" s="170"/>
      <c r="W200" s="170"/>
      <c r="X200" s="170"/>
    </row>
    <row r="201" spans="1:24" outlineLevel="1" x14ac:dyDescent="0.25">
      <c r="A201" s="76"/>
      <c r="B201" s="77" t="str">
        <f>$A$133</f>
        <v>Supervisor With Vehicle (hrs)</v>
      </c>
      <c r="C201" s="78">
        <v>10</v>
      </c>
      <c r="D201" s="79">
        <f>$C$133</f>
        <v>105</v>
      </c>
      <c r="E201" s="80">
        <f t="shared" si="3"/>
        <v>1050</v>
      </c>
      <c r="G201" s="76"/>
      <c r="H201" s="77" t="str">
        <f>$A$133</f>
        <v>Supervisor With Vehicle (hrs)</v>
      </c>
      <c r="I201" s="78">
        <v>10</v>
      </c>
      <c r="J201" s="79">
        <f>$C$133</f>
        <v>105</v>
      </c>
      <c r="K201" s="80">
        <f t="shared" si="4"/>
        <v>1050</v>
      </c>
      <c r="L201" s="170"/>
      <c r="M201" s="76"/>
      <c r="N201" s="77" t="str">
        <f>$A$133</f>
        <v>Supervisor With Vehicle (hrs)</v>
      </c>
      <c r="O201" s="78">
        <v>10</v>
      </c>
      <c r="P201" s="79">
        <f>$C$133</f>
        <v>105</v>
      </c>
      <c r="Q201" s="80">
        <f t="shared" si="5"/>
        <v>1050</v>
      </c>
      <c r="R201" s="170"/>
      <c r="S201" s="170"/>
      <c r="T201" s="170"/>
      <c r="U201" s="170"/>
      <c r="V201" s="170"/>
      <c r="W201" s="170"/>
      <c r="X201" s="170"/>
    </row>
    <row r="202" spans="1:24" outlineLevel="1" x14ac:dyDescent="0.25">
      <c r="A202" s="76"/>
      <c r="B202" s="77" t="str">
        <f>$A$134</f>
        <v>Custom 2</v>
      </c>
      <c r="C202" s="78"/>
      <c r="D202" s="79">
        <f>$C$134</f>
        <v>0</v>
      </c>
      <c r="E202" s="80">
        <f t="shared" si="3"/>
        <v>0</v>
      </c>
      <c r="G202" s="76"/>
      <c r="H202" s="77" t="str">
        <f>$A$134</f>
        <v>Custom 2</v>
      </c>
      <c r="I202" s="78"/>
      <c r="J202" s="79">
        <f>$C$134</f>
        <v>0</v>
      </c>
      <c r="K202" s="80">
        <f t="shared" si="4"/>
        <v>0</v>
      </c>
      <c r="L202" s="170"/>
      <c r="M202" s="76"/>
      <c r="N202" s="77" t="str">
        <f>$A$134</f>
        <v>Custom 2</v>
      </c>
      <c r="O202" s="78"/>
      <c r="P202" s="79">
        <f>$C$134</f>
        <v>0</v>
      </c>
      <c r="Q202" s="80">
        <f t="shared" si="5"/>
        <v>0</v>
      </c>
      <c r="R202" s="170"/>
      <c r="S202" s="170"/>
      <c r="T202" s="170"/>
      <c r="U202" s="170"/>
      <c r="V202" s="170"/>
      <c r="W202" s="170"/>
      <c r="X202" s="170"/>
    </row>
    <row r="203" spans="1:24" outlineLevel="1" x14ac:dyDescent="0.25">
      <c r="A203" s="76"/>
      <c r="B203" s="77" t="str">
        <f>$A$135</f>
        <v>Custom 3</v>
      </c>
      <c r="C203" s="78"/>
      <c r="D203" s="79">
        <f>$C$135</f>
        <v>0</v>
      </c>
      <c r="E203" s="80">
        <f>C203*D203</f>
        <v>0</v>
      </c>
      <c r="G203" s="76"/>
      <c r="H203" s="77" t="str">
        <f>$A$135</f>
        <v>Custom 3</v>
      </c>
      <c r="I203" s="78"/>
      <c r="J203" s="79">
        <f>$C$135</f>
        <v>0</v>
      </c>
      <c r="K203" s="80">
        <f t="shared" si="4"/>
        <v>0</v>
      </c>
      <c r="L203" s="170"/>
      <c r="M203" s="76"/>
      <c r="N203" s="77" t="str">
        <f>$A$135</f>
        <v>Custom 3</v>
      </c>
      <c r="O203" s="78"/>
      <c r="P203" s="79">
        <f>$C$135</f>
        <v>0</v>
      </c>
      <c r="Q203" s="80">
        <f t="shared" si="5"/>
        <v>0</v>
      </c>
      <c r="R203" s="170"/>
      <c r="S203" s="170"/>
      <c r="T203" s="170"/>
      <c r="U203" s="170"/>
      <c r="V203" s="170"/>
      <c r="W203" s="170"/>
      <c r="X203" s="170"/>
    </row>
    <row r="204" spans="1:24" outlineLevel="1" x14ac:dyDescent="0.25">
      <c r="A204" s="76"/>
      <c r="B204" s="77" t="str">
        <f>$A$136</f>
        <v>Custom 4</v>
      </c>
      <c r="C204" s="78"/>
      <c r="D204" s="79">
        <f>$C$136</f>
        <v>0</v>
      </c>
      <c r="E204" s="80">
        <f>C204*D204</f>
        <v>0</v>
      </c>
      <c r="G204" s="76"/>
      <c r="H204" s="77" t="str">
        <f>$A$136</f>
        <v>Custom 4</v>
      </c>
      <c r="I204" s="78"/>
      <c r="J204" s="79">
        <f>$C$136</f>
        <v>0</v>
      </c>
      <c r="K204" s="80">
        <f t="shared" si="4"/>
        <v>0</v>
      </c>
      <c r="L204" s="170"/>
      <c r="M204" s="76"/>
      <c r="N204" s="77" t="str">
        <f>$A$136</f>
        <v>Custom 4</v>
      </c>
      <c r="O204" s="78"/>
      <c r="P204" s="79">
        <f>$C$136</f>
        <v>0</v>
      </c>
      <c r="Q204" s="80">
        <f t="shared" si="5"/>
        <v>0</v>
      </c>
      <c r="R204" s="170"/>
      <c r="S204" s="170"/>
      <c r="T204" s="170"/>
      <c r="U204" s="170"/>
      <c r="V204" s="170"/>
      <c r="W204" s="170"/>
      <c r="X204" s="170"/>
    </row>
    <row r="205" spans="1:24" outlineLevel="1" x14ac:dyDescent="0.25">
      <c r="A205" s="76"/>
      <c r="B205" s="77" t="str">
        <f>$A$137</f>
        <v>6 Wheel Tipper</v>
      </c>
      <c r="C205" s="78"/>
      <c r="D205" s="79">
        <f>$C$137</f>
        <v>0</v>
      </c>
      <c r="E205" s="80">
        <f>C205*D205</f>
        <v>0</v>
      </c>
      <c r="G205" s="76"/>
      <c r="H205" s="77" t="str">
        <f>$A$137</f>
        <v>6 Wheel Tipper</v>
      </c>
      <c r="I205" s="78"/>
      <c r="J205" s="79">
        <f>$C$137</f>
        <v>0</v>
      </c>
      <c r="K205" s="80">
        <f t="shared" si="4"/>
        <v>0</v>
      </c>
      <c r="L205" s="170"/>
      <c r="M205" s="76"/>
      <c r="N205" s="77" t="str">
        <f>$A$137</f>
        <v>6 Wheel Tipper</v>
      </c>
      <c r="O205" s="78"/>
      <c r="P205" s="79">
        <f>$C$137</f>
        <v>0</v>
      </c>
      <c r="Q205" s="80">
        <f t="shared" si="5"/>
        <v>0</v>
      </c>
      <c r="R205" s="170"/>
      <c r="S205" s="170"/>
      <c r="T205" s="170"/>
      <c r="U205" s="170"/>
      <c r="V205" s="170"/>
      <c r="W205" s="170"/>
      <c r="X205" s="170"/>
    </row>
    <row r="206" spans="1:24" outlineLevel="1" x14ac:dyDescent="0.25">
      <c r="A206" s="76"/>
      <c r="B206" s="77" t="str">
        <f>$A$138</f>
        <v>5T Excavator</v>
      </c>
      <c r="C206" s="78"/>
      <c r="D206" s="79">
        <f>$C$138</f>
        <v>0</v>
      </c>
      <c r="E206" s="80">
        <f>C206*D206</f>
        <v>0</v>
      </c>
      <c r="G206" s="76"/>
      <c r="H206" s="77" t="str">
        <f>$A$138</f>
        <v>5T Excavator</v>
      </c>
      <c r="I206" s="78"/>
      <c r="J206" s="79">
        <f>$C$138</f>
        <v>0</v>
      </c>
      <c r="K206" s="80">
        <f t="shared" si="4"/>
        <v>0</v>
      </c>
      <c r="L206" s="170"/>
      <c r="M206" s="76"/>
      <c r="N206" s="77" t="str">
        <f>$A$138</f>
        <v>5T Excavator</v>
      </c>
      <c r="O206" s="78"/>
      <c r="P206" s="79">
        <f>$C$138</f>
        <v>0</v>
      </c>
      <c r="Q206" s="80">
        <f t="shared" si="5"/>
        <v>0</v>
      </c>
      <c r="R206" s="170"/>
      <c r="S206" s="170"/>
      <c r="T206" s="170"/>
      <c r="U206" s="170"/>
      <c r="V206" s="170"/>
      <c r="W206" s="170"/>
      <c r="X206" s="170"/>
    </row>
    <row r="207" spans="1:24" outlineLevel="1" x14ac:dyDescent="0.25">
      <c r="A207" s="76"/>
      <c r="B207" s="77" t="str">
        <f>$A$139</f>
        <v>Culvert Cleaner</v>
      </c>
      <c r="C207" s="78"/>
      <c r="D207" s="79">
        <f>$C$139</f>
        <v>0</v>
      </c>
      <c r="E207" s="80">
        <f>C207*D207</f>
        <v>0</v>
      </c>
      <c r="G207" s="76"/>
      <c r="H207" s="77" t="str">
        <f>$A$139</f>
        <v>Culvert Cleaner</v>
      </c>
      <c r="I207" s="78"/>
      <c r="J207" s="79">
        <f>$C$139</f>
        <v>0</v>
      </c>
      <c r="K207" s="80">
        <f t="shared" si="4"/>
        <v>0</v>
      </c>
      <c r="L207" s="170"/>
      <c r="M207" s="76"/>
      <c r="N207" s="77" t="str">
        <f>$A$139</f>
        <v>Culvert Cleaner</v>
      </c>
      <c r="O207" s="78"/>
      <c r="P207" s="79">
        <f>$C$139</f>
        <v>0</v>
      </c>
      <c r="Q207" s="80">
        <f t="shared" si="5"/>
        <v>0</v>
      </c>
      <c r="R207" s="170"/>
      <c r="S207" s="170"/>
      <c r="T207" s="170"/>
      <c r="U207" s="170"/>
      <c r="V207" s="170"/>
      <c r="W207" s="170"/>
      <c r="X207" s="170"/>
    </row>
    <row r="208" spans="1:24" outlineLevel="1" x14ac:dyDescent="0.25">
      <c r="A208" s="76"/>
      <c r="B208" s="77" t="str">
        <f>$A$141</f>
        <v>Purchase gravel (m3)</v>
      </c>
      <c r="C208" s="78"/>
      <c r="D208" s="79">
        <f>$C$141</f>
        <v>0.88</v>
      </c>
      <c r="E208" s="80">
        <f t="shared" si="3"/>
        <v>0</v>
      </c>
      <c r="G208" s="76"/>
      <c r="H208" s="77" t="str">
        <f>$A$141</f>
        <v>Purchase gravel (m3)</v>
      </c>
      <c r="I208" s="78"/>
      <c r="J208" s="79">
        <f>$C$141</f>
        <v>0.88</v>
      </c>
      <c r="K208" s="80">
        <f t="shared" si="4"/>
        <v>0</v>
      </c>
      <c r="L208" s="170"/>
      <c r="M208" s="76"/>
      <c r="N208" s="77" t="str">
        <f>$A$141</f>
        <v>Purchase gravel (m3)</v>
      </c>
      <c r="O208" s="78"/>
      <c r="P208" s="79">
        <f>$C$141</f>
        <v>0.88</v>
      </c>
      <c r="Q208" s="80">
        <f t="shared" si="5"/>
        <v>0</v>
      </c>
      <c r="R208" s="170"/>
      <c r="S208" s="170"/>
      <c r="T208" s="170"/>
      <c r="U208" s="170"/>
      <c r="V208" s="170"/>
      <c r="W208" s="170"/>
      <c r="X208" s="170"/>
    </row>
    <row r="209" spans="1:24" outlineLevel="1" x14ac:dyDescent="0.25">
      <c r="A209" s="76"/>
      <c r="B209" s="77" t="str">
        <f>$A$142</f>
        <v>Gravel Push Up (m3)</v>
      </c>
      <c r="C209" s="78"/>
      <c r="D209" s="79">
        <f>$C$142</f>
        <v>3</v>
      </c>
      <c r="E209" s="80">
        <f t="shared" si="3"/>
        <v>0</v>
      </c>
      <c r="G209" s="76"/>
      <c r="H209" s="77" t="str">
        <f>$A$142</f>
        <v>Gravel Push Up (m3)</v>
      </c>
      <c r="I209" s="78">
        <v>500</v>
      </c>
      <c r="J209" s="79">
        <f>$C$142</f>
        <v>3</v>
      </c>
      <c r="K209" s="80">
        <f t="shared" si="4"/>
        <v>1500</v>
      </c>
      <c r="L209" s="170"/>
      <c r="M209" s="76"/>
      <c r="N209" s="77" t="str">
        <f>$A$142</f>
        <v>Gravel Push Up (m3)</v>
      </c>
      <c r="O209" s="78">
        <v>1000</v>
      </c>
      <c r="P209" s="79">
        <f>$C$142</f>
        <v>3</v>
      </c>
      <c r="Q209" s="80">
        <f t="shared" si="5"/>
        <v>3000</v>
      </c>
      <c r="R209" s="170"/>
      <c r="S209" s="170"/>
      <c r="T209" s="170"/>
      <c r="U209" s="170"/>
      <c r="V209" s="170"/>
      <c r="W209" s="170"/>
      <c r="X209" s="170"/>
    </row>
    <row r="210" spans="1:24" outlineLevel="1" x14ac:dyDescent="0.25">
      <c r="A210" s="76"/>
      <c r="B210" s="77" t="str">
        <f>$A$143</f>
        <v>Purchase water (kL)</v>
      </c>
      <c r="C210" s="78"/>
      <c r="D210" s="79">
        <f>$C$143</f>
        <v>1</v>
      </c>
      <c r="E210" s="80">
        <f t="shared" si="3"/>
        <v>0</v>
      </c>
      <c r="G210" s="76"/>
      <c r="H210" s="77" t="str">
        <f>$A$143</f>
        <v>Purchase water (kL)</v>
      </c>
      <c r="I210" s="78"/>
      <c r="J210" s="79">
        <f>$C$143</f>
        <v>1</v>
      </c>
      <c r="K210" s="80">
        <f t="shared" si="4"/>
        <v>0</v>
      </c>
      <c r="L210" s="170"/>
      <c r="M210" s="76"/>
      <c r="N210" s="77" t="str">
        <f>$A$143</f>
        <v>Purchase water (kL)</v>
      </c>
      <c r="O210" s="78"/>
      <c r="P210" s="79">
        <f>$C$143</f>
        <v>1</v>
      </c>
      <c r="Q210" s="80">
        <f t="shared" si="5"/>
        <v>0</v>
      </c>
      <c r="R210" s="170"/>
      <c r="S210" s="170"/>
      <c r="T210" s="170"/>
      <c r="U210" s="170"/>
      <c r="V210" s="170"/>
      <c r="W210" s="170"/>
      <c r="X210" s="170"/>
    </row>
    <row r="211" spans="1:24" outlineLevel="1" x14ac:dyDescent="0.25">
      <c r="A211" s="76"/>
      <c r="B211" s="77" t="str">
        <f>$A$144</f>
        <v>Concrete contract crew (days)</v>
      </c>
      <c r="C211" s="78"/>
      <c r="D211" s="79">
        <f>$C$144</f>
        <v>3500</v>
      </c>
      <c r="E211" s="80">
        <f t="shared" si="3"/>
        <v>0</v>
      </c>
      <c r="G211" s="76"/>
      <c r="H211" s="77" t="str">
        <f>$A$144</f>
        <v>Concrete contract crew (days)</v>
      </c>
      <c r="I211" s="78"/>
      <c r="J211" s="79">
        <f>$C$144</f>
        <v>3500</v>
      </c>
      <c r="K211" s="80">
        <f t="shared" si="4"/>
        <v>0</v>
      </c>
      <c r="L211" s="170"/>
      <c r="M211" s="76"/>
      <c r="N211" s="77" t="str">
        <f>$A$144</f>
        <v>Concrete contract crew (days)</v>
      </c>
      <c r="O211" s="78"/>
      <c r="P211" s="79">
        <f>$C$144</f>
        <v>3500</v>
      </c>
      <c r="Q211" s="80">
        <f t="shared" si="5"/>
        <v>0</v>
      </c>
      <c r="R211" s="170"/>
      <c r="S211" s="170"/>
      <c r="T211" s="170"/>
      <c r="U211" s="170"/>
      <c r="V211" s="170"/>
      <c r="W211" s="170"/>
      <c r="X211" s="170"/>
    </row>
    <row r="212" spans="1:24" outlineLevel="1" x14ac:dyDescent="0.25">
      <c r="A212" s="76"/>
      <c r="B212" s="77" t="str">
        <f>$A$145</f>
        <v>Concrete (m3)</v>
      </c>
      <c r="C212" s="78"/>
      <c r="D212" s="79">
        <f>$C$145</f>
        <v>300</v>
      </c>
      <c r="E212" s="80">
        <f t="shared" si="3"/>
        <v>0</v>
      </c>
      <c r="G212" s="76"/>
      <c r="H212" s="77" t="str">
        <f>$A$145</f>
        <v>Concrete (m3)</v>
      </c>
      <c r="I212" s="78"/>
      <c r="J212" s="79">
        <f>$C$145</f>
        <v>300</v>
      </c>
      <c r="K212" s="80">
        <f t="shared" si="4"/>
        <v>0</v>
      </c>
      <c r="L212" s="170"/>
      <c r="M212" s="76"/>
      <c r="N212" s="77" t="str">
        <f>$A$145</f>
        <v>Concrete (m3)</v>
      </c>
      <c r="O212" s="78"/>
      <c r="P212" s="79">
        <f>$C$145</f>
        <v>300</v>
      </c>
      <c r="Q212" s="80">
        <f t="shared" si="5"/>
        <v>0</v>
      </c>
      <c r="R212" s="170"/>
      <c r="S212" s="170"/>
      <c r="T212" s="170"/>
      <c r="U212" s="170"/>
      <c r="V212" s="170"/>
      <c r="W212" s="170"/>
      <c r="X212" s="170"/>
    </row>
    <row r="213" spans="1:24" outlineLevel="1" x14ac:dyDescent="0.25">
      <c r="A213" s="76"/>
      <c r="B213" s="77" t="str">
        <f>$A$146</f>
        <v>Sand Subgrade Push Up (m3)</v>
      </c>
      <c r="C213" s="78"/>
      <c r="D213" s="79">
        <f>$C$146</f>
        <v>0</v>
      </c>
      <c r="E213" s="80">
        <f t="shared" si="3"/>
        <v>0</v>
      </c>
      <c r="G213" s="76"/>
      <c r="H213" s="77" t="str">
        <f>$A$146</f>
        <v>Sand Subgrade Push Up (m3)</v>
      </c>
      <c r="I213" s="78"/>
      <c r="J213" s="79">
        <f>$C$146</f>
        <v>0</v>
      </c>
      <c r="K213" s="80">
        <f t="shared" si="4"/>
        <v>0</v>
      </c>
      <c r="L213" s="170"/>
      <c r="M213" s="76"/>
      <c r="N213" s="77" t="str">
        <f>$A$146</f>
        <v>Sand Subgrade Push Up (m3)</v>
      </c>
      <c r="O213" s="78"/>
      <c r="P213" s="79">
        <f>$C$146</f>
        <v>0</v>
      </c>
      <c r="Q213" s="80">
        <f t="shared" si="5"/>
        <v>0</v>
      </c>
      <c r="R213" s="170"/>
      <c r="S213" s="170"/>
      <c r="T213" s="170"/>
      <c r="U213" s="170"/>
      <c r="V213" s="170"/>
      <c r="W213" s="170"/>
      <c r="X213" s="170"/>
    </row>
    <row r="214" spans="1:24" outlineLevel="1" x14ac:dyDescent="0.25">
      <c r="A214" s="76"/>
      <c r="B214" s="77" t="str">
        <f>$A$147</f>
        <v>450mm RCP</v>
      </c>
      <c r="C214" s="78"/>
      <c r="D214" s="79">
        <f>$C$147</f>
        <v>250</v>
      </c>
      <c r="E214" s="80">
        <f t="shared" si="3"/>
        <v>0</v>
      </c>
      <c r="G214" s="76"/>
      <c r="H214" s="77" t="str">
        <f>$A$147</f>
        <v>450mm RCP</v>
      </c>
      <c r="I214" s="78"/>
      <c r="J214" s="79">
        <f>$C$147</f>
        <v>250</v>
      </c>
      <c r="K214" s="80">
        <f t="shared" si="4"/>
        <v>0</v>
      </c>
      <c r="L214" s="170"/>
      <c r="M214" s="76"/>
      <c r="N214" s="77" t="str">
        <f>$A$147</f>
        <v>450mm RCP</v>
      </c>
      <c r="O214" s="78"/>
      <c r="P214" s="79">
        <f>$C$147</f>
        <v>250</v>
      </c>
      <c r="Q214" s="80">
        <f t="shared" si="5"/>
        <v>0</v>
      </c>
      <c r="R214" s="170"/>
      <c r="S214" s="170"/>
      <c r="T214" s="170"/>
      <c r="U214" s="170"/>
      <c r="V214" s="170"/>
      <c r="W214" s="170"/>
      <c r="X214" s="170"/>
    </row>
    <row r="215" spans="1:24" outlineLevel="1" x14ac:dyDescent="0.25">
      <c r="A215" s="76"/>
      <c r="B215" s="77" t="str">
        <f>$A$148</f>
        <v>375/450mm HW</v>
      </c>
      <c r="C215" s="78"/>
      <c r="D215" s="79">
        <f>$C$148</f>
        <v>300</v>
      </c>
      <c r="E215" s="80">
        <f t="shared" si="3"/>
        <v>0</v>
      </c>
      <c r="G215" s="76"/>
      <c r="H215" s="77" t="str">
        <f>$A$148</f>
        <v>375/450mm HW</v>
      </c>
      <c r="I215" s="78"/>
      <c r="J215" s="79">
        <f>$C$148</f>
        <v>300</v>
      </c>
      <c r="K215" s="80">
        <f t="shared" si="4"/>
        <v>0</v>
      </c>
      <c r="L215" s="170"/>
      <c r="M215" s="76"/>
      <c r="N215" s="77" t="str">
        <f>$A$148</f>
        <v>375/450mm HW</v>
      </c>
      <c r="O215" s="78"/>
      <c r="P215" s="79">
        <f>$C$148</f>
        <v>300</v>
      </c>
      <c r="Q215" s="80">
        <f t="shared" si="5"/>
        <v>0</v>
      </c>
      <c r="R215" s="170"/>
      <c r="S215" s="170"/>
      <c r="T215" s="170"/>
      <c r="U215" s="170"/>
      <c r="V215" s="170"/>
      <c r="W215" s="170"/>
      <c r="X215" s="170"/>
    </row>
    <row r="216" spans="1:24" outlineLevel="1" x14ac:dyDescent="0.25">
      <c r="A216" s="76"/>
      <c r="B216" s="77" t="str">
        <f>$A$149</f>
        <v>525/600mm HW</v>
      </c>
      <c r="C216" s="78"/>
      <c r="D216" s="79">
        <f>$C$149</f>
        <v>375</v>
      </c>
      <c r="E216" s="80">
        <f t="shared" si="3"/>
        <v>0</v>
      </c>
      <c r="G216" s="76"/>
      <c r="H216" s="77" t="str">
        <f>$A$149</f>
        <v>525/600mm HW</v>
      </c>
      <c r="I216" s="78"/>
      <c r="J216" s="79">
        <f>$C$149</f>
        <v>375</v>
      </c>
      <c r="K216" s="80">
        <f t="shared" si="4"/>
        <v>0</v>
      </c>
      <c r="L216" s="170"/>
      <c r="M216" s="76"/>
      <c r="N216" s="77" t="str">
        <f>$A$149</f>
        <v>525/600mm HW</v>
      </c>
      <c r="O216" s="78"/>
      <c r="P216" s="79">
        <f>$C$149</f>
        <v>375</v>
      </c>
      <c r="Q216" s="80">
        <f t="shared" si="5"/>
        <v>0</v>
      </c>
      <c r="R216" s="170"/>
      <c r="S216" s="170"/>
      <c r="T216" s="170"/>
      <c r="U216" s="170"/>
      <c r="V216" s="170"/>
      <c r="W216" s="170"/>
      <c r="X216" s="170"/>
    </row>
    <row r="217" spans="1:24" outlineLevel="1" x14ac:dyDescent="0.25">
      <c r="A217" s="76"/>
      <c r="B217" s="77" t="str">
        <f>$A$150</f>
        <v>900mm HW</v>
      </c>
      <c r="C217" s="78"/>
      <c r="D217" s="79">
        <f>$C$150</f>
        <v>0</v>
      </c>
      <c r="E217" s="80">
        <f t="shared" si="3"/>
        <v>0</v>
      </c>
      <c r="G217" s="76"/>
      <c r="H217" s="77" t="str">
        <f>$A$150</f>
        <v>900mm HW</v>
      </c>
      <c r="I217" s="78"/>
      <c r="J217" s="79">
        <f>$C$150</f>
        <v>0</v>
      </c>
      <c r="K217" s="80">
        <f t="shared" si="4"/>
        <v>0</v>
      </c>
      <c r="L217" s="170"/>
      <c r="M217" s="76"/>
      <c r="N217" s="77" t="str">
        <f>$A$150</f>
        <v>900mm HW</v>
      </c>
      <c r="O217" s="78"/>
      <c r="P217" s="79">
        <f>$C$150</f>
        <v>0</v>
      </c>
      <c r="Q217" s="80">
        <f t="shared" si="5"/>
        <v>0</v>
      </c>
      <c r="R217" s="170"/>
      <c r="S217" s="170"/>
      <c r="T217" s="170"/>
      <c r="U217" s="170"/>
      <c r="V217" s="170"/>
      <c r="W217" s="170"/>
      <c r="X217" s="170"/>
    </row>
    <row r="218" spans="1:24" outlineLevel="1" x14ac:dyDescent="0.25">
      <c r="A218" s="76"/>
      <c r="B218" s="77" t="str">
        <f>$A$151</f>
        <v>Rock Protection at 0.5m deep (m2)</v>
      </c>
      <c r="C218" s="78"/>
      <c r="D218" s="79">
        <f>$C$151</f>
        <v>0</v>
      </c>
      <c r="E218" s="80">
        <f t="shared" si="3"/>
        <v>0</v>
      </c>
      <c r="G218" s="76"/>
      <c r="H218" s="77" t="str">
        <f>$A$151</f>
        <v>Rock Protection at 0.5m deep (m2)</v>
      </c>
      <c r="I218" s="78"/>
      <c r="J218" s="79">
        <f>$C$151</f>
        <v>0</v>
      </c>
      <c r="K218" s="80">
        <f t="shared" si="4"/>
        <v>0</v>
      </c>
      <c r="L218" s="170"/>
      <c r="M218" s="76"/>
      <c r="N218" s="77" t="str">
        <f>$A$151</f>
        <v>Rock Protection at 0.5m deep (m2)</v>
      </c>
      <c r="O218" s="78"/>
      <c r="P218" s="79">
        <f>$C$151</f>
        <v>0</v>
      </c>
      <c r="Q218" s="80">
        <f t="shared" si="5"/>
        <v>0</v>
      </c>
      <c r="R218" s="170"/>
      <c r="S218" s="170"/>
      <c r="T218" s="170"/>
      <c r="U218" s="170"/>
      <c r="V218" s="170"/>
      <c r="W218" s="170"/>
      <c r="X218" s="170"/>
    </row>
    <row r="219" spans="1:24" outlineLevel="1" x14ac:dyDescent="0.25">
      <c r="A219" s="76"/>
      <c r="B219" s="77" t="str">
        <f>$A$152</f>
        <v>Bitumen 2 coat emulsion seal (m2)</v>
      </c>
      <c r="C219" s="78"/>
      <c r="D219" s="79">
        <f>$C$152</f>
        <v>22</v>
      </c>
      <c r="E219" s="80">
        <f t="shared" si="3"/>
        <v>0</v>
      </c>
      <c r="G219" s="76"/>
      <c r="H219" s="77" t="str">
        <f>$A$152</f>
        <v>Bitumen 2 coat emulsion seal (m2)</v>
      </c>
      <c r="I219" s="78"/>
      <c r="J219" s="79">
        <f>$C$152</f>
        <v>22</v>
      </c>
      <c r="K219" s="80">
        <f t="shared" si="4"/>
        <v>0</v>
      </c>
      <c r="L219" s="170"/>
      <c r="M219" s="76"/>
      <c r="N219" s="77" t="str">
        <f>$A$152</f>
        <v>Bitumen 2 coat emulsion seal (m2)</v>
      </c>
      <c r="O219" s="78"/>
      <c r="P219" s="79">
        <f>$C$152</f>
        <v>22</v>
      </c>
      <c r="Q219" s="80">
        <f t="shared" si="5"/>
        <v>0</v>
      </c>
      <c r="R219" s="170"/>
      <c r="S219" s="170"/>
      <c r="T219" s="170"/>
      <c r="U219" s="170"/>
      <c r="V219" s="170"/>
      <c r="W219" s="170"/>
      <c r="X219" s="170"/>
    </row>
    <row r="220" spans="1:24" outlineLevel="1" x14ac:dyDescent="0.25">
      <c r="A220" s="76"/>
      <c r="B220" s="77" t="str">
        <f>$A$153</f>
        <v>Traffic Signs and Cones (km/week)</v>
      </c>
      <c r="C220" s="78"/>
      <c r="D220" s="79">
        <f>$C$153</f>
        <v>500</v>
      </c>
      <c r="E220" s="80">
        <f t="shared" si="3"/>
        <v>0</v>
      </c>
      <c r="G220" s="223"/>
      <c r="H220" s="77" t="str">
        <f>$A$153</f>
        <v>Traffic Signs and Cones (km/week)</v>
      </c>
      <c r="I220" s="78"/>
      <c r="J220" s="79">
        <f>$C$153</f>
        <v>500</v>
      </c>
      <c r="K220" s="80">
        <f t="shared" si="4"/>
        <v>0</v>
      </c>
      <c r="L220" s="170"/>
      <c r="M220" s="223"/>
      <c r="N220" s="77" t="str">
        <f>$A$153</f>
        <v>Traffic Signs and Cones (km/week)</v>
      </c>
      <c r="O220" s="78"/>
      <c r="P220" s="79">
        <f>$C$153</f>
        <v>500</v>
      </c>
      <c r="Q220" s="80">
        <f t="shared" si="5"/>
        <v>0</v>
      </c>
      <c r="R220" s="170"/>
      <c r="S220" s="170"/>
      <c r="T220" s="170"/>
      <c r="U220" s="170"/>
      <c r="V220" s="170"/>
      <c r="W220" s="170"/>
      <c r="X220" s="170"/>
    </row>
    <row r="221" spans="1:24" outlineLevel="1" x14ac:dyDescent="0.25">
      <c r="A221" s="76"/>
      <c r="B221" s="77" t="str">
        <f>$A$154</f>
        <v>Custom 1</v>
      </c>
      <c r="C221" s="78"/>
      <c r="D221" s="79">
        <f>$C$154</f>
        <v>0</v>
      </c>
      <c r="E221" s="80">
        <f t="shared" si="3"/>
        <v>0</v>
      </c>
      <c r="G221" s="223"/>
      <c r="H221" s="77" t="str">
        <f>$A$154</f>
        <v>Custom 1</v>
      </c>
      <c r="I221" s="78"/>
      <c r="J221" s="79">
        <f>$C$154</f>
        <v>0</v>
      </c>
      <c r="K221" s="80">
        <f t="shared" si="4"/>
        <v>0</v>
      </c>
      <c r="L221" s="170"/>
      <c r="M221" s="223"/>
      <c r="N221" s="77" t="str">
        <f>$A$154</f>
        <v>Custom 1</v>
      </c>
      <c r="O221" s="78"/>
      <c r="P221" s="79">
        <f>$C$154</f>
        <v>0</v>
      </c>
      <c r="Q221" s="80">
        <f t="shared" si="5"/>
        <v>0</v>
      </c>
      <c r="R221" s="170"/>
      <c r="S221" s="170"/>
      <c r="T221" s="170"/>
      <c r="U221" s="170"/>
      <c r="V221" s="170"/>
      <c r="W221" s="170"/>
      <c r="X221" s="170"/>
    </row>
    <row r="222" spans="1:24" outlineLevel="1" x14ac:dyDescent="0.25">
      <c r="A222" s="76"/>
      <c r="B222" s="77" t="str">
        <f>$A$155</f>
        <v>Custom 2</v>
      </c>
      <c r="C222" s="78"/>
      <c r="D222" s="79">
        <f>$C$155</f>
        <v>0</v>
      </c>
      <c r="E222" s="80">
        <f t="shared" si="3"/>
        <v>0</v>
      </c>
      <c r="G222" s="223"/>
      <c r="H222" s="77" t="str">
        <f>$A$155</f>
        <v>Custom 2</v>
      </c>
      <c r="I222" s="78"/>
      <c r="J222" s="79">
        <f>$C$155</f>
        <v>0</v>
      </c>
      <c r="K222" s="80">
        <f t="shared" si="4"/>
        <v>0</v>
      </c>
      <c r="L222" s="170"/>
      <c r="M222" s="223"/>
      <c r="N222" s="77" t="str">
        <f>$A$155</f>
        <v>Custom 2</v>
      </c>
      <c r="O222" s="78"/>
      <c r="P222" s="79">
        <f>$C$155</f>
        <v>0</v>
      </c>
      <c r="Q222" s="80">
        <f t="shared" si="5"/>
        <v>0</v>
      </c>
      <c r="R222" s="170"/>
      <c r="S222" s="170"/>
      <c r="T222" s="170"/>
      <c r="U222" s="170"/>
      <c r="V222" s="170"/>
      <c r="W222" s="170"/>
      <c r="X222" s="170"/>
    </row>
    <row r="223" spans="1:24" outlineLevel="1" x14ac:dyDescent="0.25">
      <c r="A223" s="76"/>
      <c r="B223" s="77" t="str">
        <f>$A$156</f>
        <v>Custom 3</v>
      </c>
      <c r="C223" s="78"/>
      <c r="D223" s="79">
        <f>$C$156</f>
        <v>0</v>
      </c>
      <c r="E223" s="80">
        <f t="shared" si="3"/>
        <v>0</v>
      </c>
      <c r="G223" s="223"/>
      <c r="H223" s="77" t="str">
        <f>$A$156</f>
        <v>Custom 3</v>
      </c>
      <c r="I223" s="78"/>
      <c r="J223" s="79">
        <f>$C$156</f>
        <v>0</v>
      </c>
      <c r="K223" s="80">
        <f t="shared" si="4"/>
        <v>0</v>
      </c>
      <c r="L223" s="170"/>
      <c r="M223" s="223"/>
      <c r="N223" s="77" t="str">
        <f>$A$156</f>
        <v>Custom 3</v>
      </c>
      <c r="O223" s="78"/>
      <c r="P223" s="79">
        <f>$C$156</f>
        <v>0</v>
      </c>
      <c r="Q223" s="80">
        <f t="shared" si="5"/>
        <v>0</v>
      </c>
      <c r="R223" s="170"/>
      <c r="S223" s="170"/>
      <c r="T223" s="170"/>
      <c r="U223" s="170"/>
      <c r="V223" s="170"/>
      <c r="W223" s="170"/>
      <c r="X223" s="170"/>
    </row>
    <row r="224" spans="1:24" outlineLevel="1" x14ac:dyDescent="0.25">
      <c r="A224" s="76"/>
      <c r="B224" s="77" t="str">
        <f>$A$157</f>
        <v>Custom 4</v>
      </c>
      <c r="C224" s="78"/>
      <c r="D224" s="79">
        <f>$C$157</f>
        <v>0</v>
      </c>
      <c r="E224" s="80">
        <f t="shared" si="3"/>
        <v>0</v>
      </c>
      <c r="G224" s="223"/>
      <c r="H224" s="77" t="str">
        <f>$A$157</f>
        <v>Custom 4</v>
      </c>
      <c r="I224" s="78"/>
      <c r="J224" s="79">
        <f>$C$157</f>
        <v>0</v>
      </c>
      <c r="K224" s="80">
        <f t="shared" si="4"/>
        <v>0</v>
      </c>
      <c r="L224" s="170"/>
      <c r="M224" s="223"/>
      <c r="N224" s="77" t="str">
        <f>$A$157</f>
        <v>Custom 4</v>
      </c>
      <c r="O224" s="78"/>
      <c r="P224" s="79">
        <f>$C$157</f>
        <v>0</v>
      </c>
      <c r="Q224" s="80">
        <f t="shared" si="5"/>
        <v>0</v>
      </c>
      <c r="R224" s="170"/>
      <c r="S224" s="170"/>
      <c r="T224" s="170"/>
      <c r="U224" s="170"/>
      <c r="V224" s="170"/>
      <c r="W224" s="170"/>
      <c r="X224" s="170"/>
    </row>
    <row r="225" spans="1:24" outlineLevel="1" x14ac:dyDescent="0.25">
      <c r="A225" s="76"/>
      <c r="B225" s="77" t="str">
        <f>$A$158</f>
        <v>Custom 5</v>
      </c>
      <c r="C225" s="78"/>
      <c r="D225" s="79">
        <f>$C$158</f>
        <v>0</v>
      </c>
      <c r="E225" s="80">
        <f t="shared" si="3"/>
        <v>0</v>
      </c>
      <c r="G225" s="223"/>
      <c r="H225" s="77" t="str">
        <f>$A$158</f>
        <v>Custom 5</v>
      </c>
      <c r="I225" s="78"/>
      <c r="J225" s="79">
        <f>$C$158</f>
        <v>0</v>
      </c>
      <c r="K225" s="80">
        <f t="shared" si="4"/>
        <v>0</v>
      </c>
      <c r="L225" s="170"/>
      <c r="M225" s="223"/>
      <c r="N225" s="77" t="str">
        <f>$A$158</f>
        <v>Custom 5</v>
      </c>
      <c r="O225" s="78"/>
      <c r="P225" s="79">
        <f>$C$158</f>
        <v>0</v>
      </c>
      <c r="Q225" s="80">
        <f t="shared" si="5"/>
        <v>0</v>
      </c>
      <c r="R225" s="170"/>
      <c r="S225" s="170"/>
      <c r="T225" s="170"/>
      <c r="U225" s="170"/>
      <c r="V225" s="170"/>
      <c r="W225" s="170"/>
      <c r="X225" s="170"/>
    </row>
    <row r="226" spans="1:24" outlineLevel="1" x14ac:dyDescent="0.25">
      <c r="A226" s="76"/>
      <c r="B226" s="77" t="str">
        <f>$A$159</f>
        <v>Custom 6</v>
      </c>
      <c r="C226" s="78"/>
      <c r="D226" s="79">
        <f>$C$159</f>
        <v>0</v>
      </c>
      <c r="E226" s="80">
        <f t="shared" si="3"/>
        <v>0</v>
      </c>
      <c r="G226" s="223"/>
      <c r="H226" s="77" t="str">
        <f>$A$159</f>
        <v>Custom 6</v>
      </c>
      <c r="I226" s="78"/>
      <c r="J226" s="79">
        <f>$C$159</f>
        <v>0</v>
      </c>
      <c r="K226" s="80">
        <f t="shared" si="4"/>
        <v>0</v>
      </c>
      <c r="L226" s="170"/>
      <c r="M226" s="223"/>
      <c r="N226" s="77" t="str">
        <f>$A$159</f>
        <v>Custom 6</v>
      </c>
      <c r="O226" s="78"/>
      <c r="P226" s="79">
        <f>$C$159</f>
        <v>0</v>
      </c>
      <c r="Q226" s="80">
        <f t="shared" si="5"/>
        <v>0</v>
      </c>
      <c r="R226" s="170"/>
      <c r="S226" s="170"/>
      <c r="T226" s="170"/>
      <c r="U226" s="170"/>
      <c r="V226" s="170"/>
      <c r="W226" s="170"/>
      <c r="X226" s="170"/>
    </row>
    <row r="227" spans="1:24" outlineLevel="1" x14ac:dyDescent="0.25">
      <c r="A227" s="76"/>
      <c r="B227" s="77" t="str">
        <f>$A$160</f>
        <v>Custom 7</v>
      </c>
      <c r="C227" s="78"/>
      <c r="D227" s="79">
        <f>$C$160</f>
        <v>0</v>
      </c>
      <c r="E227" s="80">
        <f t="shared" si="3"/>
        <v>0</v>
      </c>
      <c r="G227" s="223"/>
      <c r="H227" s="77" t="str">
        <f>$A$160</f>
        <v>Custom 7</v>
      </c>
      <c r="I227" s="78"/>
      <c r="J227" s="79">
        <f>$C$160</f>
        <v>0</v>
      </c>
      <c r="K227" s="80">
        <f t="shared" si="4"/>
        <v>0</v>
      </c>
      <c r="L227" s="170"/>
      <c r="M227" s="223"/>
      <c r="N227" s="77" t="str">
        <f>$A$160</f>
        <v>Custom 7</v>
      </c>
      <c r="O227" s="78"/>
      <c r="P227" s="79">
        <f>$C$160</f>
        <v>0</v>
      </c>
      <c r="Q227" s="80">
        <f t="shared" si="5"/>
        <v>0</v>
      </c>
      <c r="R227" s="170"/>
      <c r="S227" s="170"/>
      <c r="T227" s="170"/>
      <c r="U227" s="170"/>
      <c r="V227" s="170"/>
      <c r="W227" s="170"/>
      <c r="X227" s="170"/>
    </row>
    <row r="228" spans="1:24" outlineLevel="1" x14ac:dyDescent="0.25">
      <c r="A228" s="76"/>
      <c r="B228" s="77" t="str">
        <f>$A$161</f>
        <v>Custom 8</v>
      </c>
      <c r="C228" s="78"/>
      <c r="D228" s="79">
        <f>$C$161</f>
        <v>0</v>
      </c>
      <c r="E228" s="80">
        <f t="shared" si="3"/>
        <v>0</v>
      </c>
      <c r="G228" s="223"/>
      <c r="H228" s="77" t="str">
        <f>$A$161</f>
        <v>Custom 8</v>
      </c>
      <c r="I228" s="78"/>
      <c r="J228" s="79">
        <f>$C$161</f>
        <v>0</v>
      </c>
      <c r="K228" s="80">
        <f t="shared" si="4"/>
        <v>0</v>
      </c>
      <c r="L228" s="170"/>
      <c r="M228" s="223"/>
      <c r="N228" s="77" t="str">
        <f>$A$161</f>
        <v>Custom 8</v>
      </c>
      <c r="O228" s="78"/>
      <c r="P228" s="79">
        <f>$C$161</f>
        <v>0</v>
      </c>
      <c r="Q228" s="80">
        <f t="shared" si="5"/>
        <v>0</v>
      </c>
      <c r="R228" s="170"/>
      <c r="S228" s="170"/>
      <c r="T228" s="170"/>
      <c r="U228" s="170"/>
      <c r="V228" s="170"/>
      <c r="W228" s="170"/>
      <c r="X228" s="170"/>
    </row>
    <row r="229" spans="1:24" outlineLevel="1" x14ac:dyDescent="0.25">
      <c r="A229" s="81" t="s">
        <v>122</v>
      </c>
      <c r="B229" s="82" t="s">
        <v>42</v>
      </c>
      <c r="C229" s="83" t="s">
        <v>121</v>
      </c>
      <c r="D229" s="84" t="s">
        <v>149</v>
      </c>
      <c r="E229" s="85">
        <f>IFERROR(C209/(D182*1000),"")</f>
        <v>0</v>
      </c>
      <c r="G229" s="81" t="s">
        <v>122</v>
      </c>
      <c r="H229" s="82" t="s">
        <v>42</v>
      </c>
      <c r="I229" s="83" t="s">
        <v>120</v>
      </c>
      <c r="J229" s="84" t="s">
        <v>149</v>
      </c>
      <c r="K229" s="85">
        <f>IFERROR(I209/(J182*1000),"")</f>
        <v>0.15625</v>
      </c>
      <c r="L229" s="170"/>
      <c r="M229" s="81" t="s">
        <v>122</v>
      </c>
      <c r="N229" s="82" t="s">
        <v>42</v>
      </c>
      <c r="O229" s="83" t="s">
        <v>120</v>
      </c>
      <c r="P229" s="84" t="s">
        <v>149</v>
      </c>
      <c r="Q229" s="85">
        <f>IFERROR(O209/(P182*1000),"")</f>
        <v>1.0416666666666665</v>
      </c>
      <c r="R229" s="170"/>
      <c r="S229" s="170"/>
      <c r="T229" s="170"/>
      <c r="U229" s="170"/>
      <c r="V229" s="170"/>
      <c r="W229" s="170"/>
      <c r="X229" s="170"/>
    </row>
    <row r="230" spans="1:24" outlineLevel="1" x14ac:dyDescent="0.25">
      <c r="A230" s="86"/>
      <c r="B230" s="82" t="s">
        <v>43</v>
      </c>
      <c r="C230" s="83" t="s">
        <v>121</v>
      </c>
      <c r="D230" s="87"/>
      <c r="E230" s="88"/>
      <c r="G230" s="86"/>
      <c r="H230" s="82" t="s">
        <v>43</v>
      </c>
      <c r="I230" s="83" t="s">
        <v>120</v>
      </c>
      <c r="J230" s="87"/>
      <c r="K230" s="88"/>
      <c r="L230" s="170"/>
      <c r="M230" s="86"/>
      <c r="N230" s="82" t="s">
        <v>43</v>
      </c>
      <c r="O230" s="83" t="s">
        <v>120</v>
      </c>
      <c r="P230" s="87"/>
      <c r="Q230" s="88"/>
      <c r="R230" s="170"/>
      <c r="S230" s="170"/>
      <c r="T230" s="170"/>
      <c r="U230" s="170"/>
      <c r="V230" s="170"/>
      <c r="W230" s="170"/>
      <c r="X230" s="170"/>
    </row>
    <row r="231" spans="1:24" outlineLevel="1" x14ac:dyDescent="0.25">
      <c r="A231" s="89"/>
      <c r="B231" s="82" t="s">
        <v>44</v>
      </c>
      <c r="C231" s="83" t="s">
        <v>121</v>
      </c>
      <c r="D231" s="87"/>
      <c r="E231" s="88"/>
      <c r="G231" s="89"/>
      <c r="H231" s="82" t="s">
        <v>44</v>
      </c>
      <c r="I231" s="83" t="s">
        <v>121</v>
      </c>
      <c r="J231" s="87"/>
      <c r="K231" s="88"/>
      <c r="L231" s="170"/>
      <c r="M231" s="89"/>
      <c r="N231" s="82" t="s">
        <v>44</v>
      </c>
      <c r="O231" s="83" t="s">
        <v>121</v>
      </c>
      <c r="P231" s="87"/>
      <c r="Q231" s="88"/>
      <c r="R231" s="170"/>
      <c r="S231" s="170"/>
      <c r="T231" s="170"/>
      <c r="U231" s="170"/>
      <c r="V231" s="170"/>
      <c r="W231" s="170"/>
      <c r="X231" s="170"/>
    </row>
    <row r="232" spans="1:24" x14ac:dyDescent="0.25">
      <c r="A232" s="170"/>
      <c r="B232" s="170"/>
      <c r="C232" s="170"/>
      <c r="D232" s="170"/>
      <c r="E232" s="170"/>
      <c r="F232" s="170"/>
      <c r="G232" s="170"/>
      <c r="H232" s="170"/>
      <c r="I232" s="170"/>
      <c r="J232" s="170"/>
      <c r="K232" s="170"/>
      <c r="L232" s="170"/>
      <c r="P232" s="170"/>
      <c r="Q232" s="170"/>
      <c r="R232" s="170"/>
      <c r="S232" s="170"/>
      <c r="T232" s="170"/>
      <c r="U232" s="170"/>
      <c r="V232" s="170"/>
      <c r="W232" s="170"/>
      <c r="X232" s="170"/>
    </row>
    <row r="233" spans="1:24" ht="15.6" x14ac:dyDescent="0.3">
      <c r="A233" s="357" t="str">
        <f>D66</f>
        <v>Gravel Resheet</v>
      </c>
      <c r="B233" s="63"/>
      <c r="C233" s="63"/>
      <c r="D233" s="64">
        <v>0.8</v>
      </c>
      <c r="E233" s="65" t="s">
        <v>38</v>
      </c>
      <c r="G233" s="357" t="str">
        <f>D67</f>
        <v>Pavement Reconstruct</v>
      </c>
      <c r="H233" s="63"/>
      <c r="I233" s="63"/>
      <c r="J233" s="64">
        <v>0.4</v>
      </c>
      <c r="K233" s="65" t="s">
        <v>38</v>
      </c>
      <c r="L233" s="170"/>
      <c r="R233" s="170"/>
      <c r="S233" s="170"/>
      <c r="T233" s="170"/>
      <c r="U233" s="170"/>
      <c r="V233" s="170"/>
      <c r="W233" s="170"/>
      <c r="X233" s="170"/>
    </row>
    <row r="234" spans="1:24" ht="15" customHeight="1" x14ac:dyDescent="0.25">
      <c r="A234" s="439" t="str">
        <f>H66</f>
        <v>Scour to the pavement surface up to 200 mm deep or full base course</v>
      </c>
      <c r="B234" s="440"/>
      <c r="C234" s="441"/>
      <c r="D234" s="66">
        <f>D233*IF(C281="On",$D$167,1)*IF(C282="On",$D$168,1)*IF(C283="On",$D$169,1)</f>
        <v>0.51200000000000012</v>
      </c>
      <c r="E234" s="67" t="s">
        <v>221</v>
      </c>
      <c r="G234" s="439" t="str">
        <f>H67</f>
        <v>Pavement and subgrade damage that requires full reconstruction</v>
      </c>
      <c r="H234" s="440"/>
      <c r="I234" s="441"/>
      <c r="J234" s="66">
        <f>J233*IF(I281="On",$D$167,1)*IF(I282="On",$D$168,1)*IF(I283="On",$D$169,1)</f>
        <v>0.25600000000000006</v>
      </c>
      <c r="K234" s="67" t="s">
        <v>221</v>
      </c>
      <c r="L234" s="170"/>
      <c r="R234" s="170"/>
      <c r="S234" s="170"/>
      <c r="T234" s="170"/>
      <c r="U234" s="170"/>
      <c r="V234" s="170"/>
      <c r="W234" s="170"/>
      <c r="X234" s="170"/>
    </row>
    <row r="235" spans="1:24" x14ac:dyDescent="0.25">
      <c r="A235" s="442"/>
      <c r="B235" s="443"/>
      <c r="C235" s="444"/>
      <c r="D235" s="68" t="s">
        <v>3</v>
      </c>
      <c r="E235" s="69">
        <f>SUM(E239:E280)</f>
        <v>21770</v>
      </c>
      <c r="G235" s="442"/>
      <c r="H235" s="443"/>
      <c r="I235" s="444"/>
      <c r="J235" s="68" t="s">
        <v>3</v>
      </c>
      <c r="K235" s="69">
        <f>SUM(K239:K280)</f>
        <v>21770</v>
      </c>
      <c r="L235" s="170"/>
      <c r="R235" s="170"/>
      <c r="S235" s="170"/>
      <c r="T235" s="170"/>
      <c r="U235" s="170"/>
      <c r="V235" s="170"/>
      <c r="W235" s="170"/>
      <c r="X235" s="170"/>
    </row>
    <row r="236" spans="1:24" x14ac:dyDescent="0.25">
      <c r="A236" s="442"/>
      <c r="B236" s="443"/>
      <c r="C236" s="444"/>
      <c r="D236" s="70" t="s">
        <v>40</v>
      </c>
      <c r="E236" s="69">
        <f>E235/(1000*D234)</f>
        <v>42.519531249999993</v>
      </c>
      <c r="G236" s="442"/>
      <c r="H236" s="443"/>
      <c r="I236" s="444"/>
      <c r="J236" s="70" t="s">
        <v>40</v>
      </c>
      <c r="K236" s="69">
        <f>K235/(1000*J234)</f>
        <v>85.039062499999986</v>
      </c>
      <c r="L236" s="170"/>
      <c r="R236" s="170"/>
      <c r="S236" s="170"/>
      <c r="T236" s="170"/>
      <c r="U236" s="170"/>
      <c r="V236" s="170"/>
      <c r="W236" s="170"/>
      <c r="X236" s="170"/>
    </row>
    <row r="237" spans="1:24" x14ac:dyDescent="0.25">
      <c r="A237" s="445"/>
      <c r="B237" s="446"/>
      <c r="C237" s="447"/>
      <c r="D237" s="71" t="s">
        <v>41</v>
      </c>
      <c r="E237" s="72">
        <f>E235/D234</f>
        <v>42519.531249999993</v>
      </c>
      <c r="G237" s="445"/>
      <c r="H237" s="446"/>
      <c r="I237" s="447"/>
      <c r="J237" s="71" t="s">
        <v>41</v>
      </c>
      <c r="K237" s="72">
        <f>K235/J234</f>
        <v>85039.062499999985</v>
      </c>
      <c r="L237" s="170"/>
      <c r="R237" s="170"/>
      <c r="S237" s="170"/>
      <c r="T237" s="170"/>
      <c r="U237" s="170"/>
      <c r="V237" s="170"/>
      <c r="W237" s="170"/>
      <c r="X237" s="170"/>
    </row>
    <row r="238" spans="1:24" outlineLevel="1" x14ac:dyDescent="0.25">
      <c r="A238" s="73"/>
      <c r="B238" s="74" t="s">
        <v>19</v>
      </c>
      <c r="C238" s="74" t="s">
        <v>37</v>
      </c>
      <c r="D238" s="74" t="s">
        <v>36</v>
      </c>
      <c r="E238" s="75" t="s">
        <v>39</v>
      </c>
      <c r="G238" s="73"/>
      <c r="H238" s="74" t="s">
        <v>19</v>
      </c>
      <c r="I238" s="74" t="s">
        <v>37</v>
      </c>
      <c r="J238" s="74" t="s">
        <v>36</v>
      </c>
      <c r="K238" s="75" t="s">
        <v>39</v>
      </c>
      <c r="L238" s="170"/>
      <c r="R238" s="170"/>
      <c r="S238" s="170"/>
      <c r="T238" s="170"/>
      <c r="U238" s="170"/>
      <c r="V238" s="170"/>
      <c r="W238" s="170"/>
      <c r="X238" s="170"/>
    </row>
    <row r="239" spans="1:24" outlineLevel="1" x14ac:dyDescent="0.25">
      <c r="A239" s="76"/>
      <c r="B239" s="77" t="str">
        <f>$A$119</f>
        <v>Grader (hrs)</v>
      </c>
      <c r="C239" s="78">
        <v>10</v>
      </c>
      <c r="D239" s="79">
        <f>$C$119</f>
        <v>180</v>
      </c>
      <c r="E239" s="80">
        <f>C239*D239</f>
        <v>1800</v>
      </c>
      <c r="G239" s="76"/>
      <c r="H239" s="77" t="str">
        <f>$A$119</f>
        <v>Grader (hrs)</v>
      </c>
      <c r="I239" s="78">
        <v>10</v>
      </c>
      <c r="J239" s="79">
        <f>$C$119</f>
        <v>180</v>
      </c>
      <c r="K239" s="80">
        <f>I239*J239</f>
        <v>1800</v>
      </c>
      <c r="L239" s="170"/>
      <c r="R239" s="170"/>
      <c r="S239" s="170"/>
      <c r="T239" s="170"/>
      <c r="U239" s="170"/>
      <c r="V239" s="170"/>
      <c r="W239" s="170"/>
      <c r="X239" s="170"/>
    </row>
    <row r="240" spans="1:24" outlineLevel="1" x14ac:dyDescent="0.25">
      <c r="A240" s="76"/>
      <c r="B240" s="77" t="str">
        <f>$A$120</f>
        <v>Loader (hrs)</v>
      </c>
      <c r="C240" s="78">
        <v>10</v>
      </c>
      <c r="D240" s="79">
        <f>$C$120</f>
        <v>175</v>
      </c>
      <c r="E240" s="80">
        <f t="shared" ref="E240:E280" si="6">C240*D240</f>
        <v>1750</v>
      </c>
      <c r="G240" s="76"/>
      <c r="H240" s="77" t="str">
        <f>$A$120</f>
        <v>Loader (hrs)</v>
      </c>
      <c r="I240" s="78">
        <v>10</v>
      </c>
      <c r="J240" s="79">
        <f>$C$120</f>
        <v>175</v>
      </c>
      <c r="K240" s="80">
        <f t="shared" ref="K240:K280" si="7">I240*J240</f>
        <v>1750</v>
      </c>
      <c r="L240" s="170"/>
      <c r="R240" s="170"/>
      <c r="S240" s="170"/>
      <c r="T240" s="170"/>
      <c r="U240" s="170"/>
      <c r="V240" s="170"/>
      <c r="W240" s="170"/>
      <c r="X240" s="170"/>
    </row>
    <row r="241" spans="1:24" outlineLevel="1" x14ac:dyDescent="0.25">
      <c r="A241" s="76"/>
      <c r="B241" s="77" t="str">
        <f>$A$121</f>
        <v>Excavator (hrs)</v>
      </c>
      <c r="C241" s="78"/>
      <c r="D241" s="79">
        <f>$C$121</f>
        <v>145</v>
      </c>
      <c r="E241" s="80">
        <f t="shared" si="6"/>
        <v>0</v>
      </c>
      <c r="G241" s="76"/>
      <c r="H241" s="77" t="str">
        <f>$A$121</f>
        <v>Excavator (hrs)</v>
      </c>
      <c r="I241" s="78"/>
      <c r="J241" s="79">
        <f>$C$121</f>
        <v>145</v>
      </c>
      <c r="K241" s="80">
        <f t="shared" si="7"/>
        <v>0</v>
      </c>
      <c r="L241" s="170"/>
      <c r="R241" s="170"/>
      <c r="S241" s="170"/>
      <c r="T241" s="170"/>
      <c r="U241" s="170"/>
      <c r="V241" s="170"/>
      <c r="W241" s="170"/>
      <c r="X241" s="170"/>
    </row>
    <row r="242" spans="1:24" outlineLevel="1" x14ac:dyDescent="0.25">
      <c r="A242" s="76"/>
      <c r="B242" s="77" t="str">
        <f>$A$122</f>
        <v>Backhoe (hrs)</v>
      </c>
      <c r="C242" s="78"/>
      <c r="D242" s="79">
        <f>$C$122</f>
        <v>145</v>
      </c>
      <c r="E242" s="80">
        <f t="shared" si="6"/>
        <v>0</v>
      </c>
      <c r="G242" s="76"/>
      <c r="H242" s="77" t="str">
        <f>$A$122</f>
        <v>Backhoe (hrs)</v>
      </c>
      <c r="I242" s="78"/>
      <c r="J242" s="79">
        <f>$C$122</f>
        <v>145</v>
      </c>
      <c r="K242" s="80">
        <f t="shared" si="7"/>
        <v>0</v>
      </c>
      <c r="L242" s="170"/>
      <c r="R242" s="170"/>
      <c r="S242" s="170"/>
      <c r="T242" s="170"/>
      <c r="U242" s="170"/>
      <c r="V242" s="170"/>
      <c r="W242" s="170"/>
      <c r="X242" s="170"/>
    </row>
    <row r="243" spans="1:24" outlineLevel="1" x14ac:dyDescent="0.25">
      <c r="A243" s="76"/>
      <c r="B243" s="77" t="str">
        <f>$A$123</f>
        <v>Road Train Side Tipper (hrs)</v>
      </c>
      <c r="C243" s="78"/>
      <c r="D243" s="79">
        <f>$C$123</f>
        <v>250</v>
      </c>
      <c r="E243" s="80">
        <f t="shared" si="6"/>
        <v>0</v>
      </c>
      <c r="G243" s="76"/>
      <c r="H243" s="77" t="str">
        <f>$A$123</f>
        <v>Road Train Side Tipper (hrs)</v>
      </c>
      <c r="I243" s="78"/>
      <c r="J243" s="79">
        <f>$C$123</f>
        <v>250</v>
      </c>
      <c r="K243" s="80">
        <f t="shared" si="7"/>
        <v>0</v>
      </c>
      <c r="L243" s="170"/>
      <c r="R243" s="170"/>
      <c r="S243" s="170"/>
      <c r="T243" s="170"/>
      <c r="U243" s="170"/>
      <c r="V243" s="170"/>
      <c r="W243" s="170"/>
      <c r="X243" s="170"/>
    </row>
    <row r="244" spans="1:24" outlineLevel="1" x14ac:dyDescent="0.25">
      <c r="A244" s="76"/>
      <c r="B244" s="77" t="str">
        <f>$A$124</f>
        <v>Semi Side Tipper (hrs)</v>
      </c>
      <c r="C244" s="78">
        <v>20</v>
      </c>
      <c r="D244" s="79">
        <f>$C$124</f>
        <v>200</v>
      </c>
      <c r="E244" s="80">
        <f t="shared" si="6"/>
        <v>4000</v>
      </c>
      <c r="G244" s="76"/>
      <c r="H244" s="77" t="str">
        <f>$A$124</f>
        <v>Semi Side Tipper (hrs)</v>
      </c>
      <c r="I244" s="78">
        <v>20</v>
      </c>
      <c r="J244" s="79">
        <f>$C$124</f>
        <v>200</v>
      </c>
      <c r="K244" s="80">
        <f t="shared" si="7"/>
        <v>4000</v>
      </c>
      <c r="L244" s="170"/>
      <c r="R244" s="170"/>
      <c r="S244" s="170"/>
      <c r="T244" s="170"/>
      <c r="U244" s="170"/>
      <c r="V244" s="170"/>
      <c r="W244" s="170"/>
      <c r="X244" s="170"/>
    </row>
    <row r="245" spans="1:24" outlineLevel="1" x14ac:dyDescent="0.25">
      <c r="A245" s="76"/>
      <c r="B245" s="77" t="str">
        <f>$A$125</f>
        <v>Water Truck  (hrs)</v>
      </c>
      <c r="C245" s="78">
        <v>10</v>
      </c>
      <c r="D245" s="79">
        <f>$C$125</f>
        <v>165</v>
      </c>
      <c r="E245" s="80">
        <f t="shared" si="6"/>
        <v>1650</v>
      </c>
      <c r="G245" s="76"/>
      <c r="H245" s="77" t="str">
        <f>$A$125</f>
        <v>Water Truck  (hrs)</v>
      </c>
      <c r="I245" s="78">
        <v>10</v>
      </c>
      <c r="J245" s="79">
        <f>$C$125</f>
        <v>165</v>
      </c>
      <c r="K245" s="80">
        <f t="shared" si="7"/>
        <v>1650</v>
      </c>
      <c r="L245" s="170"/>
      <c r="R245" s="170"/>
      <c r="S245" s="170"/>
      <c r="T245" s="170"/>
      <c r="U245" s="170"/>
      <c r="V245" s="170"/>
      <c r="W245" s="170"/>
      <c r="X245" s="170"/>
    </row>
    <row r="246" spans="1:24" outlineLevel="1" x14ac:dyDescent="0.25">
      <c r="A246" s="76"/>
      <c r="B246" s="77" t="str">
        <f>$A$126</f>
        <v>Vibrating Roller (hrs)</v>
      </c>
      <c r="C246" s="78">
        <v>10</v>
      </c>
      <c r="D246" s="79">
        <f>$C$126</f>
        <v>135</v>
      </c>
      <c r="E246" s="80">
        <f t="shared" si="6"/>
        <v>1350</v>
      </c>
      <c r="G246" s="76"/>
      <c r="H246" s="77" t="str">
        <f>$A$126</f>
        <v>Vibrating Roller (hrs)</v>
      </c>
      <c r="I246" s="78">
        <v>10</v>
      </c>
      <c r="J246" s="79">
        <f>$C$126</f>
        <v>135</v>
      </c>
      <c r="K246" s="80">
        <f t="shared" si="7"/>
        <v>1350</v>
      </c>
      <c r="L246" s="170"/>
      <c r="R246" s="170"/>
      <c r="S246" s="170"/>
      <c r="T246" s="170"/>
      <c r="U246" s="170"/>
      <c r="V246" s="170"/>
      <c r="W246" s="170"/>
      <c r="X246" s="170"/>
    </row>
    <row r="247" spans="1:24" outlineLevel="1" x14ac:dyDescent="0.25">
      <c r="A247" s="76"/>
      <c r="B247" s="77" t="str">
        <f>$A$127</f>
        <v>Multi-tyred Roller (hrs)</v>
      </c>
      <c r="C247" s="78">
        <v>10</v>
      </c>
      <c r="D247" s="79">
        <f>$C$127</f>
        <v>135</v>
      </c>
      <c r="E247" s="80">
        <f t="shared" si="6"/>
        <v>1350</v>
      </c>
      <c r="G247" s="76"/>
      <c r="H247" s="77" t="str">
        <f>$A$127</f>
        <v>Multi-tyred Roller (hrs)</v>
      </c>
      <c r="I247" s="78">
        <v>10</v>
      </c>
      <c r="J247" s="79">
        <f>$C$127</f>
        <v>135</v>
      </c>
      <c r="K247" s="80">
        <f t="shared" si="7"/>
        <v>1350</v>
      </c>
      <c r="L247" s="170"/>
      <c r="R247" s="170"/>
      <c r="S247" s="170"/>
      <c r="T247" s="170"/>
      <c r="U247" s="170"/>
      <c r="V247" s="170"/>
      <c r="W247" s="170"/>
      <c r="X247" s="170"/>
    </row>
    <row r="248" spans="1:24" outlineLevel="1" x14ac:dyDescent="0.25">
      <c r="A248" s="76"/>
      <c r="B248" s="77" t="str">
        <f>$A$128</f>
        <v>Dozer (hrs)</v>
      </c>
      <c r="C248" s="78">
        <v>6</v>
      </c>
      <c r="D248" s="79">
        <f>$C$128</f>
        <v>310</v>
      </c>
      <c r="E248" s="80">
        <f t="shared" si="6"/>
        <v>1860</v>
      </c>
      <c r="G248" s="76"/>
      <c r="H248" s="77" t="str">
        <f>$A$128</f>
        <v>Dozer (hrs)</v>
      </c>
      <c r="I248" s="78">
        <v>6</v>
      </c>
      <c r="J248" s="79">
        <f>$C$128</f>
        <v>310</v>
      </c>
      <c r="K248" s="80">
        <f t="shared" si="7"/>
        <v>1860</v>
      </c>
      <c r="L248" s="170"/>
      <c r="R248" s="170"/>
      <c r="S248" s="170"/>
      <c r="T248" s="170"/>
      <c r="U248" s="170"/>
      <c r="V248" s="170"/>
      <c r="W248" s="170"/>
      <c r="X248" s="170"/>
    </row>
    <row r="249" spans="1:24" outlineLevel="1" x14ac:dyDescent="0.25">
      <c r="A249" s="76"/>
      <c r="B249" s="77" t="str">
        <f>$A$129</f>
        <v>Transport Float (hrs)</v>
      </c>
      <c r="C249" s="78"/>
      <c r="D249" s="79">
        <f>$C$129</f>
        <v>0</v>
      </c>
      <c r="E249" s="80">
        <f t="shared" si="6"/>
        <v>0</v>
      </c>
      <c r="G249" s="76"/>
      <c r="H249" s="77" t="str">
        <f>$A$129</f>
        <v>Transport Float (hrs)</v>
      </c>
      <c r="I249" s="78"/>
      <c r="J249" s="79">
        <f>$C$129</f>
        <v>0</v>
      </c>
      <c r="K249" s="80">
        <f t="shared" si="7"/>
        <v>0</v>
      </c>
      <c r="L249" s="170"/>
      <c r="R249" s="170"/>
      <c r="S249" s="170"/>
      <c r="T249" s="170"/>
      <c r="U249" s="170"/>
      <c r="V249" s="170"/>
      <c r="W249" s="170"/>
      <c r="X249" s="170"/>
    </row>
    <row r="250" spans="1:24" outlineLevel="1" x14ac:dyDescent="0.25">
      <c r="A250" s="76"/>
      <c r="B250" s="77" t="str">
        <f>$A$130</f>
        <v>Pump (hrs)</v>
      </c>
      <c r="C250" s="78"/>
      <c r="D250" s="79">
        <f>$C$130</f>
        <v>1</v>
      </c>
      <c r="E250" s="80">
        <f t="shared" si="6"/>
        <v>0</v>
      </c>
      <c r="G250" s="76"/>
      <c r="H250" s="77" t="str">
        <f>$A$130</f>
        <v>Pump (hrs)</v>
      </c>
      <c r="I250" s="78"/>
      <c r="J250" s="79">
        <f>$C$130</f>
        <v>1</v>
      </c>
      <c r="K250" s="80">
        <f t="shared" si="7"/>
        <v>0</v>
      </c>
      <c r="L250" s="170"/>
      <c r="R250" s="170"/>
      <c r="S250" s="170"/>
      <c r="T250" s="170"/>
      <c r="U250" s="170"/>
      <c r="V250" s="170"/>
      <c r="W250" s="170"/>
      <c r="X250" s="170"/>
    </row>
    <row r="251" spans="1:24" outlineLevel="1" x14ac:dyDescent="0.25">
      <c r="A251" s="76"/>
      <c r="B251" s="77" t="str">
        <f>$A$131</f>
        <v>2 Labourers and Light Vehicle (days)</v>
      </c>
      <c r="C251" s="78">
        <v>1</v>
      </c>
      <c r="D251" s="79">
        <f>$C$131</f>
        <v>1900</v>
      </c>
      <c r="E251" s="80">
        <f t="shared" si="6"/>
        <v>1900</v>
      </c>
      <c r="G251" s="76"/>
      <c r="H251" s="77" t="str">
        <f>$A$131</f>
        <v>2 Labourers and Light Vehicle (days)</v>
      </c>
      <c r="I251" s="78">
        <v>1</v>
      </c>
      <c r="J251" s="79">
        <f>$C$131</f>
        <v>1900</v>
      </c>
      <c r="K251" s="80">
        <f t="shared" si="7"/>
        <v>1900</v>
      </c>
      <c r="L251" s="170"/>
      <c r="R251" s="170"/>
      <c r="S251" s="170"/>
      <c r="T251" s="170"/>
      <c r="U251" s="170"/>
      <c r="V251" s="170"/>
      <c r="W251" s="170"/>
      <c r="X251" s="170"/>
    </row>
    <row r="252" spans="1:24" outlineLevel="1" x14ac:dyDescent="0.25">
      <c r="A252" s="76"/>
      <c r="B252" s="77" t="str">
        <f>$A$132</f>
        <v>2 Man Traffic Crew and Ute</v>
      </c>
      <c r="C252" s="78">
        <v>1</v>
      </c>
      <c r="D252" s="79">
        <f>$C$132</f>
        <v>240</v>
      </c>
      <c r="E252" s="80">
        <f t="shared" si="6"/>
        <v>240</v>
      </c>
      <c r="G252" s="76"/>
      <c r="H252" s="77" t="str">
        <f>$A$132</f>
        <v>2 Man Traffic Crew and Ute</v>
      </c>
      <c r="I252" s="78">
        <v>1</v>
      </c>
      <c r="J252" s="79">
        <f>$C$132</f>
        <v>240</v>
      </c>
      <c r="K252" s="80">
        <f t="shared" si="7"/>
        <v>240</v>
      </c>
      <c r="L252" s="170"/>
      <c r="R252" s="170"/>
      <c r="S252" s="170"/>
      <c r="T252" s="170"/>
      <c r="U252" s="170"/>
      <c r="V252" s="170"/>
      <c r="W252" s="170"/>
      <c r="X252" s="170"/>
    </row>
    <row r="253" spans="1:24" outlineLevel="1" x14ac:dyDescent="0.25">
      <c r="A253" s="76"/>
      <c r="B253" s="77" t="str">
        <f>$A$133</f>
        <v>Supervisor With Vehicle (hrs)</v>
      </c>
      <c r="C253" s="78">
        <v>10</v>
      </c>
      <c r="D253" s="79">
        <f>$C$133</f>
        <v>105</v>
      </c>
      <c r="E253" s="80">
        <f t="shared" si="6"/>
        <v>1050</v>
      </c>
      <c r="G253" s="76"/>
      <c r="H253" s="77" t="str">
        <f>$A$133</f>
        <v>Supervisor With Vehicle (hrs)</v>
      </c>
      <c r="I253" s="78">
        <v>10</v>
      </c>
      <c r="J253" s="79">
        <f>$C$133</f>
        <v>105</v>
      </c>
      <c r="K253" s="80">
        <f t="shared" si="7"/>
        <v>1050</v>
      </c>
      <c r="L253" s="170"/>
      <c r="R253" s="170"/>
      <c r="S253" s="170"/>
      <c r="T253" s="170"/>
      <c r="U253" s="170"/>
      <c r="V253" s="170"/>
      <c r="W253" s="170"/>
      <c r="X253" s="170"/>
    </row>
    <row r="254" spans="1:24" outlineLevel="1" x14ac:dyDescent="0.25">
      <c r="A254" s="76"/>
      <c r="B254" s="77" t="str">
        <f>$A$134</f>
        <v>Custom 2</v>
      </c>
      <c r="C254" s="78"/>
      <c r="D254" s="79">
        <f>$C$134</f>
        <v>0</v>
      </c>
      <c r="E254" s="80">
        <f t="shared" si="6"/>
        <v>0</v>
      </c>
      <c r="G254" s="76"/>
      <c r="H254" s="77" t="str">
        <f>$A$134</f>
        <v>Custom 2</v>
      </c>
      <c r="I254" s="78"/>
      <c r="J254" s="79">
        <f>$C$134</f>
        <v>0</v>
      </c>
      <c r="K254" s="80">
        <f t="shared" si="7"/>
        <v>0</v>
      </c>
      <c r="L254" s="170"/>
      <c r="R254" s="170"/>
      <c r="S254" s="170"/>
      <c r="T254" s="170"/>
      <c r="U254" s="170"/>
      <c r="V254" s="170"/>
      <c r="W254" s="170"/>
      <c r="X254" s="170"/>
    </row>
    <row r="255" spans="1:24" outlineLevel="1" x14ac:dyDescent="0.25">
      <c r="A255" s="76"/>
      <c r="B255" s="77" t="str">
        <f>$A$135</f>
        <v>Custom 3</v>
      </c>
      <c r="C255" s="78"/>
      <c r="D255" s="79">
        <f>$C$135</f>
        <v>0</v>
      </c>
      <c r="E255" s="80">
        <f t="shared" si="6"/>
        <v>0</v>
      </c>
      <c r="G255" s="76"/>
      <c r="H255" s="77" t="str">
        <f>$A$135</f>
        <v>Custom 3</v>
      </c>
      <c r="I255" s="78"/>
      <c r="J255" s="79">
        <f>$C$135</f>
        <v>0</v>
      </c>
      <c r="K255" s="80">
        <f t="shared" si="7"/>
        <v>0</v>
      </c>
      <c r="L255" s="170"/>
      <c r="R255" s="170"/>
      <c r="S255" s="170"/>
      <c r="T255" s="170"/>
      <c r="U255" s="170"/>
      <c r="V255" s="170"/>
      <c r="W255" s="170"/>
      <c r="X255" s="170"/>
    </row>
    <row r="256" spans="1:24" outlineLevel="1" x14ac:dyDescent="0.25">
      <c r="A256" s="76"/>
      <c r="B256" s="77" t="str">
        <f>$A$136</f>
        <v>Custom 4</v>
      </c>
      <c r="C256" s="78"/>
      <c r="D256" s="79">
        <f>$C$136</f>
        <v>0</v>
      </c>
      <c r="E256" s="80">
        <f t="shared" si="6"/>
        <v>0</v>
      </c>
      <c r="G256" s="76"/>
      <c r="H256" s="77" t="str">
        <f>$A$136</f>
        <v>Custom 4</v>
      </c>
      <c r="I256" s="78"/>
      <c r="J256" s="79">
        <f>$C$136</f>
        <v>0</v>
      </c>
      <c r="K256" s="80">
        <f t="shared" si="7"/>
        <v>0</v>
      </c>
      <c r="L256" s="170"/>
      <c r="R256" s="170"/>
      <c r="S256" s="170"/>
      <c r="T256" s="170"/>
      <c r="U256" s="170"/>
      <c r="V256" s="170"/>
      <c r="W256" s="170"/>
      <c r="X256" s="170"/>
    </row>
    <row r="257" spans="1:24" outlineLevel="1" x14ac:dyDescent="0.25">
      <c r="A257" s="76"/>
      <c r="B257" s="77" t="str">
        <f>$A$137</f>
        <v>6 Wheel Tipper</v>
      </c>
      <c r="C257" s="78"/>
      <c r="D257" s="79">
        <f>$C$137</f>
        <v>0</v>
      </c>
      <c r="E257" s="80">
        <f t="shared" si="6"/>
        <v>0</v>
      </c>
      <c r="G257" s="76"/>
      <c r="H257" s="77" t="str">
        <f>$A$137</f>
        <v>6 Wheel Tipper</v>
      </c>
      <c r="I257" s="78"/>
      <c r="J257" s="79">
        <f>$C$137</f>
        <v>0</v>
      </c>
      <c r="K257" s="80">
        <f t="shared" si="7"/>
        <v>0</v>
      </c>
      <c r="L257" s="170"/>
      <c r="R257" s="170"/>
      <c r="S257" s="170"/>
      <c r="T257" s="170"/>
      <c r="U257" s="170"/>
      <c r="V257" s="170"/>
      <c r="W257" s="170"/>
      <c r="X257" s="170"/>
    </row>
    <row r="258" spans="1:24" outlineLevel="1" x14ac:dyDescent="0.25">
      <c r="A258" s="76"/>
      <c r="B258" s="77" t="str">
        <f>$A$138</f>
        <v>5T Excavator</v>
      </c>
      <c r="C258" s="78"/>
      <c r="D258" s="79">
        <f>$C$138</f>
        <v>0</v>
      </c>
      <c r="E258" s="80">
        <f t="shared" si="6"/>
        <v>0</v>
      </c>
      <c r="G258" s="76"/>
      <c r="H258" s="77" t="str">
        <f>$A$138</f>
        <v>5T Excavator</v>
      </c>
      <c r="I258" s="78"/>
      <c r="J258" s="79">
        <f>$C$138</f>
        <v>0</v>
      </c>
      <c r="K258" s="80">
        <f t="shared" si="7"/>
        <v>0</v>
      </c>
      <c r="L258" s="170"/>
      <c r="R258" s="170"/>
      <c r="S258" s="170"/>
      <c r="T258" s="170"/>
      <c r="U258" s="170"/>
      <c r="V258" s="170"/>
      <c r="W258" s="170"/>
      <c r="X258" s="170"/>
    </row>
    <row r="259" spans="1:24" outlineLevel="1" x14ac:dyDescent="0.25">
      <c r="A259" s="76"/>
      <c r="B259" s="77" t="str">
        <f>$A$139</f>
        <v>Culvert Cleaner</v>
      </c>
      <c r="C259" s="78"/>
      <c r="D259" s="79">
        <f>$C$139</f>
        <v>0</v>
      </c>
      <c r="E259" s="80">
        <f t="shared" si="6"/>
        <v>0</v>
      </c>
      <c r="G259" s="76"/>
      <c r="H259" s="77" t="str">
        <f>$A$139</f>
        <v>Culvert Cleaner</v>
      </c>
      <c r="I259" s="78"/>
      <c r="J259" s="79">
        <f>$C$139</f>
        <v>0</v>
      </c>
      <c r="K259" s="80">
        <f t="shared" si="7"/>
        <v>0</v>
      </c>
      <c r="L259" s="170"/>
      <c r="R259" s="170"/>
      <c r="S259" s="170"/>
      <c r="T259" s="170"/>
      <c r="U259" s="170"/>
      <c r="V259" s="170"/>
      <c r="W259" s="170"/>
      <c r="X259" s="170"/>
    </row>
    <row r="260" spans="1:24" outlineLevel="1" x14ac:dyDescent="0.25">
      <c r="A260" s="76"/>
      <c r="B260" s="77" t="str">
        <f>$A$141</f>
        <v>Purchase gravel (m3)</v>
      </c>
      <c r="C260" s="78"/>
      <c r="D260" s="79">
        <f>$C$141</f>
        <v>0.88</v>
      </c>
      <c r="E260" s="80">
        <f t="shared" si="6"/>
        <v>0</v>
      </c>
      <c r="G260" s="76"/>
      <c r="H260" s="77" t="str">
        <f>$A$141</f>
        <v>Purchase gravel (m3)</v>
      </c>
      <c r="I260" s="78"/>
      <c r="J260" s="79">
        <f>$C$141</f>
        <v>0.88</v>
      </c>
      <c r="K260" s="80">
        <f t="shared" si="7"/>
        <v>0</v>
      </c>
      <c r="L260" s="170"/>
      <c r="R260" s="170"/>
      <c r="S260" s="170"/>
      <c r="T260" s="170"/>
      <c r="U260" s="170"/>
      <c r="V260" s="170"/>
      <c r="W260" s="170"/>
      <c r="X260" s="170"/>
    </row>
    <row r="261" spans="1:24" outlineLevel="1" x14ac:dyDescent="0.25">
      <c r="A261" s="76"/>
      <c r="B261" s="77" t="str">
        <f>$A$142</f>
        <v>Gravel Push Up (m3)</v>
      </c>
      <c r="C261" s="78">
        <v>1600</v>
      </c>
      <c r="D261" s="79">
        <f>$C$142</f>
        <v>3</v>
      </c>
      <c r="E261" s="80">
        <f t="shared" si="6"/>
        <v>4800</v>
      </c>
      <c r="G261" s="76"/>
      <c r="H261" s="77" t="str">
        <f>$A$142</f>
        <v>Gravel Push Up (m3)</v>
      </c>
      <c r="I261" s="78">
        <v>1600</v>
      </c>
      <c r="J261" s="79">
        <f>$C$142</f>
        <v>3</v>
      </c>
      <c r="K261" s="80">
        <f t="shared" si="7"/>
        <v>4800</v>
      </c>
      <c r="L261" s="170"/>
      <c r="R261" s="170"/>
      <c r="S261" s="170"/>
      <c r="T261" s="170"/>
      <c r="U261" s="170"/>
      <c r="V261" s="170"/>
      <c r="W261" s="170"/>
      <c r="X261" s="170"/>
    </row>
    <row r="262" spans="1:24" outlineLevel="1" x14ac:dyDescent="0.25">
      <c r="A262" s="76"/>
      <c r="B262" s="77" t="str">
        <f>$A$143</f>
        <v>Purchase water (kL)</v>
      </c>
      <c r="C262" s="78">
        <v>20</v>
      </c>
      <c r="D262" s="79">
        <f>$C$143</f>
        <v>1</v>
      </c>
      <c r="E262" s="80">
        <f t="shared" si="6"/>
        <v>20</v>
      </c>
      <c r="G262" s="76"/>
      <c r="H262" s="77" t="str">
        <f>$A$143</f>
        <v>Purchase water (kL)</v>
      </c>
      <c r="I262" s="78">
        <v>20</v>
      </c>
      <c r="J262" s="79">
        <f>$C$143</f>
        <v>1</v>
      </c>
      <c r="K262" s="80">
        <f t="shared" si="7"/>
        <v>20</v>
      </c>
      <c r="L262" s="170"/>
      <c r="R262" s="170"/>
      <c r="S262" s="170"/>
      <c r="T262" s="170"/>
      <c r="U262" s="170"/>
      <c r="V262" s="170"/>
      <c r="W262" s="170"/>
      <c r="X262" s="170"/>
    </row>
    <row r="263" spans="1:24" outlineLevel="1" x14ac:dyDescent="0.25">
      <c r="A263" s="76"/>
      <c r="B263" s="77" t="str">
        <f>$A$144</f>
        <v>Concrete contract crew (days)</v>
      </c>
      <c r="C263" s="78"/>
      <c r="D263" s="79">
        <f>$C$144</f>
        <v>3500</v>
      </c>
      <c r="E263" s="80">
        <f t="shared" si="6"/>
        <v>0</v>
      </c>
      <c r="G263" s="76"/>
      <c r="H263" s="77" t="str">
        <f>$A$144</f>
        <v>Concrete contract crew (days)</v>
      </c>
      <c r="I263" s="78"/>
      <c r="J263" s="79">
        <f>$C$144</f>
        <v>3500</v>
      </c>
      <c r="K263" s="80">
        <f t="shared" si="7"/>
        <v>0</v>
      </c>
      <c r="L263" s="170"/>
      <c r="R263" s="170"/>
      <c r="S263" s="170"/>
      <c r="T263" s="170"/>
      <c r="U263" s="170"/>
      <c r="V263" s="170"/>
      <c r="W263" s="170"/>
      <c r="X263" s="170"/>
    </row>
    <row r="264" spans="1:24" outlineLevel="1" x14ac:dyDescent="0.25">
      <c r="A264" s="76"/>
      <c r="B264" s="77" t="str">
        <f>$A$145</f>
        <v>Concrete (m3)</v>
      </c>
      <c r="C264" s="78"/>
      <c r="D264" s="79">
        <f>$C$145</f>
        <v>300</v>
      </c>
      <c r="E264" s="80">
        <f t="shared" si="6"/>
        <v>0</v>
      </c>
      <c r="G264" s="76"/>
      <c r="H264" s="77" t="str">
        <f>$A$145</f>
        <v>Concrete (m3)</v>
      </c>
      <c r="I264" s="78"/>
      <c r="J264" s="79">
        <f>$C$145</f>
        <v>300</v>
      </c>
      <c r="K264" s="80">
        <f t="shared" si="7"/>
        <v>0</v>
      </c>
      <c r="L264" s="170"/>
      <c r="R264" s="170"/>
      <c r="S264" s="170"/>
      <c r="T264" s="170"/>
      <c r="U264" s="170"/>
      <c r="V264" s="170"/>
      <c r="W264" s="170"/>
      <c r="X264" s="170"/>
    </row>
    <row r="265" spans="1:24" outlineLevel="1" x14ac:dyDescent="0.25">
      <c r="A265" s="76"/>
      <c r="B265" s="77" t="str">
        <f>$A$146</f>
        <v>Sand Subgrade Push Up (m3)</v>
      </c>
      <c r="C265" s="78"/>
      <c r="D265" s="79">
        <f>$C$146</f>
        <v>0</v>
      </c>
      <c r="E265" s="80">
        <f t="shared" si="6"/>
        <v>0</v>
      </c>
      <c r="G265" s="76"/>
      <c r="H265" s="77" t="str">
        <f>$A$146</f>
        <v>Sand Subgrade Push Up (m3)</v>
      </c>
      <c r="I265" s="78">
        <v>1000</v>
      </c>
      <c r="J265" s="79">
        <f>$C$146</f>
        <v>0</v>
      </c>
      <c r="K265" s="80">
        <f t="shared" si="7"/>
        <v>0</v>
      </c>
      <c r="L265" s="170"/>
      <c r="R265" s="170"/>
      <c r="S265" s="170"/>
      <c r="T265" s="170"/>
      <c r="U265" s="170"/>
      <c r="V265" s="170"/>
      <c r="W265" s="170"/>
      <c r="X265" s="170"/>
    </row>
    <row r="266" spans="1:24" outlineLevel="1" x14ac:dyDescent="0.25">
      <c r="A266" s="76"/>
      <c r="B266" s="77" t="str">
        <f>$A$147</f>
        <v>450mm RCP</v>
      </c>
      <c r="C266" s="78"/>
      <c r="D266" s="79">
        <f>$C$147</f>
        <v>250</v>
      </c>
      <c r="E266" s="80">
        <f t="shared" si="6"/>
        <v>0</v>
      </c>
      <c r="G266" s="76"/>
      <c r="H266" s="77" t="str">
        <f>$A$147</f>
        <v>450mm RCP</v>
      </c>
      <c r="I266" s="78"/>
      <c r="J266" s="79">
        <f>$C$147</f>
        <v>250</v>
      </c>
      <c r="K266" s="80">
        <f t="shared" si="7"/>
        <v>0</v>
      </c>
      <c r="L266" s="170"/>
      <c r="R266" s="170"/>
      <c r="S266" s="170"/>
      <c r="T266" s="170"/>
      <c r="U266" s="170"/>
      <c r="V266" s="170"/>
      <c r="W266" s="170"/>
      <c r="X266" s="170"/>
    </row>
    <row r="267" spans="1:24" outlineLevel="1" x14ac:dyDescent="0.25">
      <c r="A267" s="76"/>
      <c r="B267" s="77" t="str">
        <f>$A$148</f>
        <v>375/450mm HW</v>
      </c>
      <c r="C267" s="78"/>
      <c r="D267" s="79">
        <f>$C$148</f>
        <v>300</v>
      </c>
      <c r="E267" s="80">
        <f t="shared" si="6"/>
        <v>0</v>
      </c>
      <c r="G267" s="76"/>
      <c r="H267" s="77" t="str">
        <f>$A$148</f>
        <v>375/450mm HW</v>
      </c>
      <c r="I267" s="78"/>
      <c r="J267" s="79">
        <f>$C$148</f>
        <v>300</v>
      </c>
      <c r="K267" s="80">
        <f t="shared" si="7"/>
        <v>0</v>
      </c>
      <c r="L267" s="170"/>
      <c r="R267" s="170"/>
      <c r="S267" s="170"/>
      <c r="T267" s="170"/>
      <c r="U267" s="170"/>
      <c r="V267" s="170"/>
      <c r="W267" s="170"/>
      <c r="X267" s="170"/>
    </row>
    <row r="268" spans="1:24" outlineLevel="1" x14ac:dyDescent="0.25">
      <c r="A268" s="76"/>
      <c r="B268" s="77" t="str">
        <f>$A$149</f>
        <v>525/600mm HW</v>
      </c>
      <c r="C268" s="78"/>
      <c r="D268" s="79">
        <f>$C$149</f>
        <v>375</v>
      </c>
      <c r="E268" s="80">
        <f t="shared" si="6"/>
        <v>0</v>
      </c>
      <c r="G268" s="76"/>
      <c r="H268" s="77" t="str">
        <f>$A$149</f>
        <v>525/600mm HW</v>
      </c>
      <c r="I268" s="78"/>
      <c r="J268" s="79">
        <f>$C$149</f>
        <v>375</v>
      </c>
      <c r="K268" s="80">
        <f t="shared" si="7"/>
        <v>0</v>
      </c>
      <c r="L268" s="170"/>
      <c r="R268" s="170"/>
      <c r="S268" s="170"/>
      <c r="T268" s="170"/>
      <c r="U268" s="170"/>
      <c r="V268" s="170"/>
      <c r="W268" s="170"/>
      <c r="X268" s="170"/>
    </row>
    <row r="269" spans="1:24" outlineLevel="1" x14ac:dyDescent="0.25">
      <c r="A269" s="76"/>
      <c r="B269" s="77" t="str">
        <f>$A$150</f>
        <v>900mm HW</v>
      </c>
      <c r="C269" s="78"/>
      <c r="D269" s="79">
        <f>$C$150</f>
        <v>0</v>
      </c>
      <c r="E269" s="80">
        <f t="shared" si="6"/>
        <v>0</v>
      </c>
      <c r="G269" s="76"/>
      <c r="H269" s="77" t="str">
        <f>$A$150</f>
        <v>900mm HW</v>
      </c>
      <c r="I269" s="78"/>
      <c r="J269" s="79">
        <f>$C$150</f>
        <v>0</v>
      </c>
      <c r="K269" s="80">
        <f t="shared" si="7"/>
        <v>0</v>
      </c>
      <c r="L269" s="170"/>
      <c r="R269" s="170"/>
      <c r="S269" s="170"/>
      <c r="T269" s="170"/>
      <c r="U269" s="170"/>
      <c r="V269" s="170"/>
      <c r="W269" s="170"/>
      <c r="X269" s="170"/>
    </row>
    <row r="270" spans="1:24" outlineLevel="1" x14ac:dyDescent="0.25">
      <c r="A270" s="76"/>
      <c r="B270" s="77" t="str">
        <f>$A$151</f>
        <v>Rock Protection at 0.5m deep (m2)</v>
      </c>
      <c r="C270" s="78"/>
      <c r="D270" s="79">
        <f>$C$151</f>
        <v>0</v>
      </c>
      <c r="E270" s="80">
        <f t="shared" si="6"/>
        <v>0</v>
      </c>
      <c r="G270" s="76"/>
      <c r="H270" s="77" t="str">
        <f>$A$151</f>
        <v>Rock Protection at 0.5m deep (m2)</v>
      </c>
      <c r="I270" s="78"/>
      <c r="J270" s="79">
        <f>$C$151</f>
        <v>0</v>
      </c>
      <c r="K270" s="80">
        <f t="shared" si="7"/>
        <v>0</v>
      </c>
      <c r="L270" s="170"/>
      <c r="R270" s="170"/>
      <c r="S270" s="170"/>
      <c r="T270" s="170"/>
      <c r="U270" s="170"/>
      <c r="V270" s="170"/>
      <c r="W270" s="170"/>
      <c r="X270" s="170"/>
    </row>
    <row r="271" spans="1:24" outlineLevel="1" x14ac:dyDescent="0.25">
      <c r="A271" s="76"/>
      <c r="B271" s="77" t="str">
        <f>$A$152</f>
        <v>Bitumen 2 coat emulsion seal (m2)</v>
      </c>
      <c r="C271" s="78"/>
      <c r="D271" s="79">
        <f>$C$152</f>
        <v>22</v>
      </c>
      <c r="E271" s="80">
        <f t="shared" si="6"/>
        <v>0</v>
      </c>
      <c r="G271" s="76"/>
      <c r="H271" s="77" t="str">
        <f>$A$152</f>
        <v>Bitumen 2 coat emulsion seal (m2)</v>
      </c>
      <c r="I271" s="78"/>
      <c r="J271" s="79">
        <f>$C$152</f>
        <v>22</v>
      </c>
      <c r="K271" s="80">
        <f t="shared" si="7"/>
        <v>0</v>
      </c>
      <c r="L271" s="170"/>
      <c r="R271" s="170"/>
      <c r="S271" s="170"/>
      <c r="T271" s="170"/>
      <c r="U271" s="170"/>
      <c r="V271" s="170"/>
      <c r="W271" s="170"/>
      <c r="X271" s="170"/>
    </row>
    <row r="272" spans="1:24" outlineLevel="1" x14ac:dyDescent="0.25">
      <c r="A272" s="76"/>
      <c r="B272" s="77" t="str">
        <f>$A$153</f>
        <v>Traffic Signs and Cones (km/week)</v>
      </c>
      <c r="C272" s="78"/>
      <c r="D272" s="79">
        <f>$C$153</f>
        <v>500</v>
      </c>
      <c r="E272" s="80">
        <f t="shared" si="6"/>
        <v>0</v>
      </c>
      <c r="G272" s="223"/>
      <c r="H272" s="77" t="str">
        <f>$A$153</f>
        <v>Traffic Signs and Cones (km/week)</v>
      </c>
      <c r="I272" s="78"/>
      <c r="J272" s="79">
        <f>$C$153</f>
        <v>500</v>
      </c>
      <c r="K272" s="80">
        <f t="shared" si="7"/>
        <v>0</v>
      </c>
      <c r="L272" s="170"/>
      <c r="R272" s="170"/>
      <c r="S272" s="170"/>
      <c r="T272" s="170"/>
      <c r="U272" s="170"/>
      <c r="V272" s="170"/>
      <c r="W272" s="170"/>
      <c r="X272" s="170"/>
    </row>
    <row r="273" spans="1:24" outlineLevel="1" x14ac:dyDescent="0.25">
      <c r="A273" s="76"/>
      <c r="B273" s="77" t="str">
        <f>$A$154</f>
        <v>Custom 1</v>
      </c>
      <c r="C273" s="78"/>
      <c r="D273" s="79">
        <f>$C$154</f>
        <v>0</v>
      </c>
      <c r="E273" s="80">
        <f t="shared" si="6"/>
        <v>0</v>
      </c>
      <c r="G273" s="223"/>
      <c r="H273" s="77" t="str">
        <f>$A$154</f>
        <v>Custom 1</v>
      </c>
      <c r="I273" s="78"/>
      <c r="J273" s="79">
        <f>$C$154</f>
        <v>0</v>
      </c>
      <c r="K273" s="80">
        <f t="shared" si="7"/>
        <v>0</v>
      </c>
      <c r="L273" s="170"/>
      <c r="R273" s="170"/>
      <c r="S273" s="170"/>
      <c r="T273" s="170"/>
      <c r="U273" s="170"/>
      <c r="V273" s="170"/>
      <c r="W273" s="170"/>
      <c r="X273" s="170"/>
    </row>
    <row r="274" spans="1:24" outlineLevel="1" x14ac:dyDescent="0.25">
      <c r="A274" s="76"/>
      <c r="B274" s="77" t="str">
        <f>$A$155</f>
        <v>Custom 2</v>
      </c>
      <c r="C274" s="78"/>
      <c r="D274" s="79">
        <f>$C$155</f>
        <v>0</v>
      </c>
      <c r="E274" s="80">
        <f t="shared" si="6"/>
        <v>0</v>
      </c>
      <c r="G274" s="223"/>
      <c r="H274" s="77" t="str">
        <f>$A$155</f>
        <v>Custom 2</v>
      </c>
      <c r="I274" s="78"/>
      <c r="J274" s="79">
        <f>$C$155</f>
        <v>0</v>
      </c>
      <c r="K274" s="80">
        <f t="shared" si="7"/>
        <v>0</v>
      </c>
      <c r="L274" s="170"/>
      <c r="R274" s="170"/>
      <c r="S274" s="170"/>
      <c r="T274" s="170"/>
      <c r="U274" s="170"/>
      <c r="V274" s="170"/>
      <c r="W274" s="170"/>
      <c r="X274" s="170"/>
    </row>
    <row r="275" spans="1:24" outlineLevel="1" x14ac:dyDescent="0.25">
      <c r="A275" s="76"/>
      <c r="B275" s="77" t="str">
        <f>$A$156</f>
        <v>Custom 3</v>
      </c>
      <c r="C275" s="78"/>
      <c r="D275" s="79">
        <f>$C$156</f>
        <v>0</v>
      </c>
      <c r="E275" s="80">
        <f t="shared" si="6"/>
        <v>0</v>
      </c>
      <c r="G275" s="223"/>
      <c r="H275" s="77" t="str">
        <f>$A$156</f>
        <v>Custom 3</v>
      </c>
      <c r="I275" s="78"/>
      <c r="J275" s="79">
        <f>$C$156</f>
        <v>0</v>
      </c>
      <c r="K275" s="80">
        <f t="shared" si="7"/>
        <v>0</v>
      </c>
      <c r="L275" s="170"/>
      <c r="R275" s="170"/>
      <c r="S275" s="170"/>
      <c r="T275" s="170"/>
      <c r="U275" s="170"/>
      <c r="V275" s="170"/>
      <c r="W275" s="170"/>
      <c r="X275" s="170"/>
    </row>
    <row r="276" spans="1:24" outlineLevel="1" x14ac:dyDescent="0.25">
      <c r="A276" s="76"/>
      <c r="B276" s="77" t="str">
        <f>$A$157</f>
        <v>Custom 4</v>
      </c>
      <c r="C276" s="78"/>
      <c r="D276" s="79">
        <f>$C$157</f>
        <v>0</v>
      </c>
      <c r="E276" s="80">
        <f t="shared" si="6"/>
        <v>0</v>
      </c>
      <c r="G276" s="223"/>
      <c r="H276" s="77" t="str">
        <f>$A$157</f>
        <v>Custom 4</v>
      </c>
      <c r="I276" s="78"/>
      <c r="J276" s="79">
        <f>$C$157</f>
        <v>0</v>
      </c>
      <c r="K276" s="80">
        <f t="shared" si="7"/>
        <v>0</v>
      </c>
      <c r="L276" s="170"/>
      <c r="R276" s="170"/>
      <c r="S276" s="170"/>
      <c r="T276" s="170"/>
      <c r="U276" s="170"/>
      <c r="V276" s="170"/>
      <c r="W276" s="170"/>
      <c r="X276" s="170"/>
    </row>
    <row r="277" spans="1:24" outlineLevel="1" x14ac:dyDescent="0.25">
      <c r="A277" s="76"/>
      <c r="B277" s="77" t="str">
        <f>$A$158</f>
        <v>Custom 5</v>
      </c>
      <c r="C277" s="78"/>
      <c r="D277" s="79">
        <f>$C$158</f>
        <v>0</v>
      </c>
      <c r="E277" s="80">
        <f t="shared" si="6"/>
        <v>0</v>
      </c>
      <c r="G277" s="223"/>
      <c r="H277" s="77" t="str">
        <f>$A$158</f>
        <v>Custom 5</v>
      </c>
      <c r="I277" s="78"/>
      <c r="J277" s="79">
        <f>$C$158</f>
        <v>0</v>
      </c>
      <c r="K277" s="80">
        <f t="shared" si="7"/>
        <v>0</v>
      </c>
      <c r="L277" s="170"/>
      <c r="R277" s="170"/>
      <c r="S277" s="170"/>
      <c r="T277" s="170"/>
      <c r="U277" s="170"/>
      <c r="V277" s="170"/>
      <c r="W277" s="170"/>
      <c r="X277" s="170"/>
    </row>
    <row r="278" spans="1:24" outlineLevel="1" x14ac:dyDescent="0.25">
      <c r="A278" s="76"/>
      <c r="B278" s="77" t="str">
        <f>$A$159</f>
        <v>Custom 6</v>
      </c>
      <c r="C278" s="78"/>
      <c r="D278" s="79">
        <f>$C$159</f>
        <v>0</v>
      </c>
      <c r="E278" s="80">
        <f t="shared" si="6"/>
        <v>0</v>
      </c>
      <c r="G278" s="223"/>
      <c r="H278" s="77" t="str">
        <f>$A$159</f>
        <v>Custom 6</v>
      </c>
      <c r="I278" s="78"/>
      <c r="J278" s="79">
        <f>$C$159</f>
        <v>0</v>
      </c>
      <c r="K278" s="80">
        <f t="shared" si="7"/>
        <v>0</v>
      </c>
      <c r="L278" s="170"/>
      <c r="R278" s="170"/>
      <c r="S278" s="170"/>
      <c r="T278" s="170"/>
      <c r="U278" s="170"/>
      <c r="V278" s="170"/>
      <c r="W278" s="170"/>
      <c r="X278" s="170"/>
    </row>
    <row r="279" spans="1:24" outlineLevel="1" x14ac:dyDescent="0.25">
      <c r="A279" s="76"/>
      <c r="B279" s="77" t="str">
        <f>$A$160</f>
        <v>Custom 7</v>
      </c>
      <c r="C279" s="78"/>
      <c r="D279" s="79">
        <f>$C$160</f>
        <v>0</v>
      </c>
      <c r="E279" s="80">
        <f t="shared" si="6"/>
        <v>0</v>
      </c>
      <c r="G279" s="223"/>
      <c r="H279" s="77" t="str">
        <f>$A$160</f>
        <v>Custom 7</v>
      </c>
      <c r="I279" s="78"/>
      <c r="J279" s="79">
        <f>$C$160</f>
        <v>0</v>
      </c>
      <c r="K279" s="80">
        <f t="shared" si="7"/>
        <v>0</v>
      </c>
      <c r="L279" s="170"/>
      <c r="R279" s="170"/>
      <c r="S279" s="170"/>
      <c r="T279" s="170"/>
      <c r="U279" s="170"/>
      <c r="V279" s="170"/>
      <c r="W279" s="170"/>
      <c r="X279" s="170"/>
    </row>
    <row r="280" spans="1:24" outlineLevel="1" x14ac:dyDescent="0.25">
      <c r="A280" s="76"/>
      <c r="B280" s="77" t="str">
        <f>$A$161</f>
        <v>Custom 8</v>
      </c>
      <c r="C280" s="78"/>
      <c r="D280" s="79">
        <f>$C$161</f>
        <v>0</v>
      </c>
      <c r="E280" s="80">
        <f t="shared" si="6"/>
        <v>0</v>
      </c>
      <c r="G280" s="223"/>
      <c r="H280" s="77" t="str">
        <f>$A$161</f>
        <v>Custom 8</v>
      </c>
      <c r="I280" s="78"/>
      <c r="J280" s="79">
        <f>$C$161</f>
        <v>0</v>
      </c>
      <c r="K280" s="80">
        <f t="shared" si="7"/>
        <v>0</v>
      </c>
      <c r="L280" s="170"/>
      <c r="R280" s="170"/>
      <c r="S280" s="170"/>
      <c r="T280" s="170"/>
      <c r="U280" s="170"/>
      <c r="V280" s="170"/>
      <c r="W280" s="170"/>
      <c r="X280" s="170"/>
    </row>
    <row r="281" spans="1:24" outlineLevel="1" x14ac:dyDescent="0.25">
      <c r="A281" s="81" t="s">
        <v>122</v>
      </c>
      <c r="B281" s="82" t="s">
        <v>42</v>
      </c>
      <c r="C281" s="83" t="s">
        <v>120</v>
      </c>
      <c r="D281" s="84" t="s">
        <v>149</v>
      </c>
      <c r="E281" s="85">
        <f>IFERROR(C261/(D234*1000),"")</f>
        <v>3.1249999999999991</v>
      </c>
      <c r="G281" s="81" t="s">
        <v>122</v>
      </c>
      <c r="H281" s="82" t="s">
        <v>42</v>
      </c>
      <c r="I281" s="83" t="s">
        <v>120</v>
      </c>
      <c r="J281" s="84" t="s">
        <v>149</v>
      </c>
      <c r="K281" s="85">
        <f>IFERROR(I261/(J234*1000),"")</f>
        <v>6.2499999999999982</v>
      </c>
      <c r="L281" s="170"/>
      <c r="R281" s="170"/>
      <c r="S281" s="170"/>
      <c r="T281" s="170"/>
      <c r="U281" s="170"/>
      <c r="V281" s="170"/>
      <c r="W281" s="170"/>
      <c r="X281" s="170"/>
    </row>
    <row r="282" spans="1:24" outlineLevel="1" x14ac:dyDescent="0.25">
      <c r="A282" s="86"/>
      <c r="B282" s="82" t="s">
        <v>43</v>
      </c>
      <c r="C282" s="83" t="s">
        <v>120</v>
      </c>
      <c r="D282" s="87"/>
      <c r="E282" s="88"/>
      <c r="G282" s="86"/>
      <c r="H282" s="82" t="s">
        <v>43</v>
      </c>
      <c r="I282" s="83" t="s">
        <v>120</v>
      </c>
      <c r="J282" s="87"/>
      <c r="K282" s="88"/>
      <c r="L282" s="170"/>
      <c r="R282" s="170"/>
      <c r="S282" s="170"/>
      <c r="T282" s="170"/>
      <c r="U282" s="170"/>
      <c r="V282" s="170"/>
      <c r="W282" s="170"/>
      <c r="X282" s="170"/>
    </row>
    <row r="283" spans="1:24" outlineLevel="1" x14ac:dyDescent="0.25">
      <c r="A283" s="89"/>
      <c r="B283" s="82" t="s">
        <v>44</v>
      </c>
      <c r="C283" s="83" t="s">
        <v>121</v>
      </c>
      <c r="D283" s="87"/>
      <c r="E283" s="88"/>
      <c r="G283" s="89"/>
      <c r="H283" s="82" t="s">
        <v>44</v>
      </c>
      <c r="I283" s="83" t="s">
        <v>121</v>
      </c>
      <c r="J283" s="87"/>
      <c r="K283" s="88"/>
      <c r="L283" s="170"/>
      <c r="R283" s="170"/>
      <c r="S283" s="170"/>
      <c r="T283" s="170"/>
      <c r="U283" s="170"/>
      <c r="V283" s="170"/>
      <c r="W283" s="170"/>
      <c r="X283" s="170"/>
    </row>
    <row r="284" spans="1:24" x14ac:dyDescent="0.25">
      <c r="A284" s="170"/>
      <c r="B284" s="170"/>
      <c r="C284" s="170"/>
      <c r="D284" s="170"/>
      <c r="E284" s="170"/>
      <c r="F284" s="170"/>
      <c r="G284" s="170"/>
      <c r="H284" s="170"/>
      <c r="I284" s="170"/>
      <c r="J284" s="170"/>
      <c r="K284" s="170"/>
      <c r="L284" s="170"/>
      <c r="P284" s="170"/>
      <c r="Q284" s="170"/>
      <c r="R284" s="170"/>
      <c r="S284" s="170"/>
      <c r="T284" s="170"/>
      <c r="U284" s="170"/>
      <c r="V284" s="170"/>
      <c r="W284" s="170"/>
      <c r="X284" s="170"/>
    </row>
    <row r="285" spans="1:24" ht="15.6" x14ac:dyDescent="0.3">
      <c r="A285" s="357" t="str">
        <f>D68</f>
        <v>Repatch Seal</v>
      </c>
      <c r="B285" s="63"/>
      <c r="C285" s="63"/>
      <c r="D285" s="64">
        <v>0.1</v>
      </c>
      <c r="E285" s="65" t="s">
        <v>38</v>
      </c>
      <c r="G285" s="62" t="str">
        <f>D69</f>
        <v>Reinstate Seal &amp; Pavement</v>
      </c>
      <c r="H285" s="63"/>
      <c r="I285" s="63"/>
      <c r="J285" s="64">
        <v>0.1</v>
      </c>
      <c r="K285" s="65" t="s">
        <v>38</v>
      </c>
      <c r="L285" s="170"/>
      <c r="M285" s="62" t="str">
        <f>D70</f>
        <v>Reconstruct Seal &amp; Pavement</v>
      </c>
      <c r="N285" s="63"/>
      <c r="O285" s="63"/>
      <c r="P285" s="224">
        <v>0.05</v>
      </c>
      <c r="Q285" s="65" t="s">
        <v>38</v>
      </c>
      <c r="R285" s="170"/>
      <c r="S285" s="170"/>
      <c r="T285" s="170"/>
      <c r="U285" s="170"/>
      <c r="V285" s="170"/>
      <c r="W285" s="170"/>
      <c r="X285" s="170"/>
    </row>
    <row r="286" spans="1:24" x14ac:dyDescent="0.25">
      <c r="A286" s="439" t="str">
        <f>H68</f>
        <v>Seal has peeled away from the surface, gravel has not been scoured</v>
      </c>
      <c r="B286" s="440"/>
      <c r="C286" s="441"/>
      <c r="D286" s="66">
        <f>D285*IF(C333="On",$D$167,1)*IF(C334="On",$D$168,1)*IF(C335="On",$D$169,1)</f>
        <v>6.4000000000000015E-2</v>
      </c>
      <c r="E286" s="67" t="s">
        <v>221</v>
      </c>
      <c r="G286" s="439" t="str">
        <f>H69</f>
        <v>Seal has peeled away from the surface and gravel up to 200mm deep or full base course</v>
      </c>
      <c r="H286" s="440"/>
      <c r="I286" s="441"/>
      <c r="J286" s="66">
        <f>J285*IF(I333="On",$D$167,1)*IF(I334="On",$D$168,1)*IF(I335="On",$D$169,1)</f>
        <v>6.4000000000000015E-2</v>
      </c>
      <c r="K286" s="67" t="s">
        <v>221</v>
      </c>
      <c r="L286" s="170"/>
      <c r="M286" s="439" t="str">
        <f>H70</f>
        <v>Seal, pavement and subgrade damage that requires full reconstruction</v>
      </c>
      <c r="N286" s="440"/>
      <c r="O286" s="441"/>
      <c r="P286" s="365">
        <f>P285*IF(O333="On",$D$167,1)*IF(O334="On",$D$168,1)*IF(O335="On",$D$169,1)</f>
        <v>3.2000000000000008E-2</v>
      </c>
      <c r="Q286" s="67" t="s">
        <v>221</v>
      </c>
      <c r="R286" s="170"/>
      <c r="S286" s="170"/>
      <c r="T286" s="170"/>
      <c r="U286" s="170"/>
      <c r="V286" s="170"/>
      <c r="W286" s="170"/>
      <c r="X286" s="170"/>
    </row>
    <row r="287" spans="1:24" x14ac:dyDescent="0.25">
      <c r="A287" s="442"/>
      <c r="B287" s="443"/>
      <c r="C287" s="444"/>
      <c r="D287" s="68" t="s">
        <v>3</v>
      </c>
      <c r="E287" s="69">
        <f>SUM(E291:E332)</f>
        <v>27627</v>
      </c>
      <c r="G287" s="442"/>
      <c r="H287" s="443"/>
      <c r="I287" s="444"/>
      <c r="J287" s="68" t="s">
        <v>3</v>
      </c>
      <c r="K287" s="69">
        <f>SUM(K291:K332)</f>
        <v>35602</v>
      </c>
      <c r="L287" s="170"/>
      <c r="M287" s="442"/>
      <c r="N287" s="443"/>
      <c r="O287" s="444"/>
      <c r="P287" s="68" t="s">
        <v>3</v>
      </c>
      <c r="Q287" s="69">
        <f>SUM(Q291:Q332)</f>
        <v>26652</v>
      </c>
      <c r="R287" s="170"/>
      <c r="S287" s="170"/>
      <c r="T287" s="170"/>
      <c r="U287" s="170"/>
      <c r="V287" s="170"/>
      <c r="W287" s="170"/>
      <c r="X287" s="170"/>
    </row>
    <row r="288" spans="1:24" x14ac:dyDescent="0.25">
      <c r="A288" s="442"/>
      <c r="B288" s="443"/>
      <c r="C288" s="444"/>
      <c r="D288" s="70" t="s">
        <v>40</v>
      </c>
      <c r="E288" s="69">
        <f>E287/(1000*D286)</f>
        <v>431.67187499999989</v>
      </c>
      <c r="G288" s="442"/>
      <c r="H288" s="443"/>
      <c r="I288" s="444"/>
      <c r="J288" s="70" t="s">
        <v>40</v>
      </c>
      <c r="K288" s="69">
        <f>K287/(1000*J286)</f>
        <v>556.28124999999989</v>
      </c>
      <c r="L288" s="170"/>
      <c r="M288" s="442"/>
      <c r="N288" s="443"/>
      <c r="O288" s="444"/>
      <c r="P288" s="70" t="s">
        <v>40</v>
      </c>
      <c r="Q288" s="69">
        <f>Q287/(1000*P286)</f>
        <v>832.87499999999977</v>
      </c>
      <c r="R288" s="170"/>
      <c r="S288" s="170"/>
      <c r="T288" s="170"/>
      <c r="U288" s="170"/>
      <c r="V288" s="170"/>
      <c r="W288" s="170"/>
      <c r="X288" s="170"/>
    </row>
    <row r="289" spans="1:24" x14ac:dyDescent="0.25">
      <c r="A289" s="445"/>
      <c r="B289" s="446"/>
      <c r="C289" s="447"/>
      <c r="D289" s="71" t="s">
        <v>41</v>
      </c>
      <c r="E289" s="72">
        <f>E287/D286</f>
        <v>431671.87499999988</v>
      </c>
      <c r="G289" s="445"/>
      <c r="H289" s="446"/>
      <c r="I289" s="447"/>
      <c r="J289" s="71" t="s">
        <v>41</v>
      </c>
      <c r="K289" s="72">
        <f>K287/J286</f>
        <v>556281.24999999988</v>
      </c>
      <c r="L289" s="170"/>
      <c r="M289" s="445"/>
      <c r="N289" s="446"/>
      <c r="O289" s="447"/>
      <c r="P289" s="71" t="s">
        <v>41</v>
      </c>
      <c r="Q289" s="72">
        <f>Q287/P286</f>
        <v>832874.99999999977</v>
      </c>
      <c r="R289" s="170"/>
      <c r="S289" s="170"/>
      <c r="T289" s="170"/>
      <c r="U289" s="170"/>
      <c r="V289" s="170"/>
      <c r="W289" s="170"/>
      <c r="X289" s="170"/>
    </row>
    <row r="290" spans="1:24" outlineLevel="1" x14ac:dyDescent="0.25">
      <c r="A290" s="73"/>
      <c r="B290" s="74" t="s">
        <v>19</v>
      </c>
      <c r="C290" s="74" t="s">
        <v>37</v>
      </c>
      <c r="D290" s="74" t="s">
        <v>36</v>
      </c>
      <c r="E290" s="75" t="s">
        <v>39</v>
      </c>
      <c r="G290" s="73"/>
      <c r="H290" s="74" t="s">
        <v>19</v>
      </c>
      <c r="I290" s="74" t="s">
        <v>37</v>
      </c>
      <c r="J290" s="74" t="s">
        <v>36</v>
      </c>
      <c r="K290" s="75" t="s">
        <v>39</v>
      </c>
      <c r="M290" s="73"/>
      <c r="N290" s="74" t="s">
        <v>19</v>
      </c>
      <c r="O290" s="74" t="s">
        <v>37</v>
      </c>
      <c r="P290" s="74" t="s">
        <v>36</v>
      </c>
      <c r="Q290" s="75" t="s">
        <v>39</v>
      </c>
    </row>
    <row r="291" spans="1:24" outlineLevel="1" x14ac:dyDescent="0.25">
      <c r="A291" s="76"/>
      <c r="B291" s="77" t="str">
        <f>$A$119</f>
        <v>Grader (hrs)</v>
      </c>
      <c r="C291" s="78">
        <v>10</v>
      </c>
      <c r="D291" s="79">
        <f>$C$119</f>
        <v>180</v>
      </c>
      <c r="E291" s="80">
        <f>C291*D291</f>
        <v>1800</v>
      </c>
      <c r="G291" s="76"/>
      <c r="H291" s="77" t="str">
        <f>$A$119</f>
        <v>Grader (hrs)</v>
      </c>
      <c r="I291" s="78">
        <v>20</v>
      </c>
      <c r="J291" s="79">
        <f>$C$119</f>
        <v>180</v>
      </c>
      <c r="K291" s="80">
        <f>I291*J291</f>
        <v>3600</v>
      </c>
      <c r="M291" s="76"/>
      <c r="N291" s="77" t="str">
        <f>$A$119</f>
        <v>Grader (hrs)</v>
      </c>
      <c r="O291" s="78">
        <v>20</v>
      </c>
      <c r="P291" s="79">
        <f>$C$119</f>
        <v>180</v>
      </c>
      <c r="Q291" s="80">
        <f>O291*P291</f>
        <v>3600</v>
      </c>
    </row>
    <row r="292" spans="1:24" outlineLevel="1" x14ac:dyDescent="0.25">
      <c r="A292" s="76"/>
      <c r="B292" s="77" t="str">
        <f>$A$120</f>
        <v>Loader (hrs)</v>
      </c>
      <c r="C292" s="78">
        <v>10</v>
      </c>
      <c r="D292" s="79">
        <f>$C$120</f>
        <v>175</v>
      </c>
      <c r="E292" s="80">
        <f t="shared" ref="E292:E332" si="8">C292*D292</f>
        <v>1750</v>
      </c>
      <c r="G292" s="76"/>
      <c r="H292" s="77" t="str">
        <f>$A$120</f>
        <v>Loader (hrs)</v>
      </c>
      <c r="I292" s="78">
        <v>10</v>
      </c>
      <c r="J292" s="79">
        <f>$C$120</f>
        <v>175</v>
      </c>
      <c r="K292" s="80">
        <f t="shared" ref="K292:K332" si="9">I292*J292</f>
        <v>1750</v>
      </c>
      <c r="M292" s="76"/>
      <c r="N292" s="77" t="str">
        <f>$A$120</f>
        <v>Loader (hrs)</v>
      </c>
      <c r="O292" s="78">
        <v>10</v>
      </c>
      <c r="P292" s="79">
        <f>$C$120</f>
        <v>175</v>
      </c>
      <c r="Q292" s="80">
        <f t="shared" ref="Q292:Q332" si="10">O292*P292</f>
        <v>1750</v>
      </c>
    </row>
    <row r="293" spans="1:24" outlineLevel="1" x14ac:dyDescent="0.25">
      <c r="A293" s="76"/>
      <c r="B293" s="77" t="str">
        <f>$A$121</f>
        <v>Excavator (hrs)</v>
      </c>
      <c r="C293" s="78"/>
      <c r="D293" s="79">
        <f>$C$121</f>
        <v>145</v>
      </c>
      <c r="E293" s="80">
        <f t="shared" si="8"/>
        <v>0</v>
      </c>
      <c r="G293" s="76"/>
      <c r="H293" s="77" t="str">
        <f>$A$121</f>
        <v>Excavator (hrs)</v>
      </c>
      <c r="I293" s="78"/>
      <c r="J293" s="79">
        <f>$C$121</f>
        <v>145</v>
      </c>
      <c r="K293" s="80">
        <f t="shared" si="9"/>
        <v>0</v>
      </c>
      <c r="M293" s="76"/>
      <c r="N293" s="77" t="str">
        <f>$A$121</f>
        <v>Excavator (hrs)</v>
      </c>
      <c r="O293" s="78"/>
      <c r="P293" s="79">
        <f>$C$121</f>
        <v>145</v>
      </c>
      <c r="Q293" s="80">
        <f t="shared" si="10"/>
        <v>0</v>
      </c>
    </row>
    <row r="294" spans="1:24" outlineLevel="1" x14ac:dyDescent="0.25">
      <c r="A294" s="76"/>
      <c r="B294" s="77" t="str">
        <f>$A$122</f>
        <v>Backhoe (hrs)</v>
      </c>
      <c r="C294" s="78"/>
      <c r="D294" s="79">
        <f>$C$122</f>
        <v>145</v>
      </c>
      <c r="E294" s="80">
        <f t="shared" si="8"/>
        <v>0</v>
      </c>
      <c r="G294" s="76"/>
      <c r="H294" s="77" t="str">
        <f>$A$122</f>
        <v>Backhoe (hrs)</v>
      </c>
      <c r="I294" s="78"/>
      <c r="J294" s="79">
        <f>$C$122</f>
        <v>145</v>
      </c>
      <c r="K294" s="80">
        <f t="shared" si="9"/>
        <v>0</v>
      </c>
      <c r="M294" s="76"/>
      <c r="N294" s="77" t="str">
        <f>$A$122</f>
        <v>Backhoe (hrs)</v>
      </c>
      <c r="O294" s="78"/>
      <c r="P294" s="79">
        <f>$C$122</f>
        <v>145</v>
      </c>
      <c r="Q294" s="80">
        <f t="shared" si="10"/>
        <v>0</v>
      </c>
    </row>
    <row r="295" spans="1:24" outlineLevel="1" x14ac:dyDescent="0.25">
      <c r="A295" s="76"/>
      <c r="B295" s="77" t="str">
        <f>$A$123</f>
        <v>Road Train Side Tipper (hrs)</v>
      </c>
      <c r="C295" s="78"/>
      <c r="D295" s="79">
        <f>$C$123</f>
        <v>250</v>
      </c>
      <c r="E295" s="80">
        <f t="shared" si="8"/>
        <v>0</v>
      </c>
      <c r="G295" s="76"/>
      <c r="H295" s="77" t="str">
        <f>$A$123</f>
        <v>Road Train Side Tipper (hrs)</v>
      </c>
      <c r="I295" s="78">
        <v>20</v>
      </c>
      <c r="J295" s="79">
        <f>$C$123</f>
        <v>250</v>
      </c>
      <c r="K295" s="80">
        <f t="shared" si="9"/>
        <v>5000</v>
      </c>
      <c r="M295" s="76"/>
      <c r="N295" s="77" t="str">
        <f>$A$123</f>
        <v>Road Train Side Tipper (hrs)</v>
      </c>
      <c r="O295" s="78">
        <v>20</v>
      </c>
      <c r="P295" s="79">
        <f>$C$123</f>
        <v>250</v>
      </c>
      <c r="Q295" s="80">
        <f t="shared" si="10"/>
        <v>5000</v>
      </c>
    </row>
    <row r="296" spans="1:24" outlineLevel="1" x14ac:dyDescent="0.25">
      <c r="A296" s="76"/>
      <c r="B296" s="77" t="str">
        <f>$A$124</f>
        <v>Semi Side Tipper (hrs)</v>
      </c>
      <c r="C296" s="78"/>
      <c r="D296" s="79">
        <f>$C$124</f>
        <v>200</v>
      </c>
      <c r="E296" s="80">
        <f t="shared" si="8"/>
        <v>0</v>
      </c>
      <c r="G296" s="76"/>
      <c r="H296" s="77" t="str">
        <f>$A$124</f>
        <v>Semi Side Tipper (hrs)</v>
      </c>
      <c r="I296" s="78"/>
      <c r="J296" s="79">
        <f>$C$124</f>
        <v>200</v>
      </c>
      <c r="K296" s="80">
        <f t="shared" si="9"/>
        <v>0</v>
      </c>
      <c r="M296" s="76"/>
      <c r="N296" s="77" t="str">
        <f>$A$124</f>
        <v>Semi Side Tipper (hrs)</v>
      </c>
      <c r="O296" s="78"/>
      <c r="P296" s="79">
        <f>$C$124</f>
        <v>200</v>
      </c>
      <c r="Q296" s="80">
        <f t="shared" si="10"/>
        <v>0</v>
      </c>
    </row>
    <row r="297" spans="1:24" outlineLevel="1" x14ac:dyDescent="0.25">
      <c r="A297" s="76"/>
      <c r="B297" s="77" t="str">
        <f>$A$125</f>
        <v>Water Truck  (hrs)</v>
      </c>
      <c r="C297" s="78">
        <v>10</v>
      </c>
      <c r="D297" s="79">
        <f>$C$125</f>
        <v>165</v>
      </c>
      <c r="E297" s="80">
        <f t="shared" si="8"/>
        <v>1650</v>
      </c>
      <c r="G297" s="76"/>
      <c r="H297" s="77" t="str">
        <f>$A$125</f>
        <v>Water Truck  (hrs)</v>
      </c>
      <c r="I297" s="78">
        <v>20</v>
      </c>
      <c r="J297" s="79">
        <f>$C$125</f>
        <v>165</v>
      </c>
      <c r="K297" s="80">
        <f t="shared" si="9"/>
        <v>3300</v>
      </c>
      <c r="M297" s="76"/>
      <c r="N297" s="77" t="str">
        <f>$A$125</f>
        <v>Water Truck  (hrs)</v>
      </c>
      <c r="O297" s="78">
        <v>20</v>
      </c>
      <c r="P297" s="79">
        <f>$C$125</f>
        <v>165</v>
      </c>
      <c r="Q297" s="80">
        <f t="shared" si="10"/>
        <v>3300</v>
      </c>
    </row>
    <row r="298" spans="1:24" outlineLevel="1" x14ac:dyDescent="0.25">
      <c r="A298" s="76"/>
      <c r="B298" s="77" t="str">
        <f>$A$126</f>
        <v>Vibrating Roller (hrs)</v>
      </c>
      <c r="C298" s="78">
        <v>10</v>
      </c>
      <c r="D298" s="79">
        <f>$C$126</f>
        <v>135</v>
      </c>
      <c r="E298" s="80">
        <f t="shared" si="8"/>
        <v>1350</v>
      </c>
      <c r="G298" s="76"/>
      <c r="H298" s="77" t="str">
        <f>$A$126</f>
        <v>Vibrating Roller (hrs)</v>
      </c>
      <c r="I298" s="78">
        <v>20</v>
      </c>
      <c r="J298" s="79">
        <f>$C$126</f>
        <v>135</v>
      </c>
      <c r="K298" s="80">
        <f t="shared" si="9"/>
        <v>2700</v>
      </c>
      <c r="M298" s="76"/>
      <c r="N298" s="77" t="str">
        <f>$A$126</f>
        <v>Vibrating Roller (hrs)</v>
      </c>
      <c r="O298" s="78">
        <v>20</v>
      </c>
      <c r="P298" s="79">
        <f>$C$126</f>
        <v>135</v>
      </c>
      <c r="Q298" s="80">
        <f t="shared" si="10"/>
        <v>2700</v>
      </c>
    </row>
    <row r="299" spans="1:24" outlineLevel="1" x14ac:dyDescent="0.25">
      <c r="A299" s="76"/>
      <c r="B299" s="77" t="str">
        <f>$A$127</f>
        <v>Multi-tyred Roller (hrs)</v>
      </c>
      <c r="C299" s="78">
        <v>2</v>
      </c>
      <c r="D299" s="79">
        <f>$C$127</f>
        <v>135</v>
      </c>
      <c r="E299" s="80">
        <f t="shared" si="8"/>
        <v>270</v>
      </c>
      <c r="G299" s="76"/>
      <c r="H299" s="77" t="str">
        <f>$A$127</f>
        <v>Multi-tyred Roller (hrs)</v>
      </c>
      <c r="I299" s="78">
        <v>10</v>
      </c>
      <c r="J299" s="79">
        <f>$C$127</f>
        <v>135</v>
      </c>
      <c r="K299" s="80">
        <f t="shared" si="9"/>
        <v>1350</v>
      </c>
      <c r="M299" s="76"/>
      <c r="N299" s="77" t="str">
        <f>$A$127</f>
        <v>Multi-tyred Roller (hrs)</v>
      </c>
      <c r="O299" s="78">
        <v>10</v>
      </c>
      <c r="P299" s="79">
        <f>$C$127</f>
        <v>135</v>
      </c>
      <c r="Q299" s="80">
        <f t="shared" si="10"/>
        <v>1350</v>
      </c>
    </row>
    <row r="300" spans="1:24" outlineLevel="1" x14ac:dyDescent="0.25">
      <c r="A300" s="76"/>
      <c r="B300" s="77" t="str">
        <f>$A$128</f>
        <v>Dozer (hrs)</v>
      </c>
      <c r="C300" s="78"/>
      <c r="D300" s="79">
        <f>$C$128</f>
        <v>310</v>
      </c>
      <c r="E300" s="80">
        <f t="shared" si="8"/>
        <v>0</v>
      </c>
      <c r="G300" s="76"/>
      <c r="H300" s="77" t="str">
        <f>$A$128</f>
        <v>Dozer (hrs)</v>
      </c>
      <c r="I300" s="78"/>
      <c r="J300" s="79">
        <f>$C$128</f>
        <v>310</v>
      </c>
      <c r="K300" s="80">
        <f t="shared" si="9"/>
        <v>0</v>
      </c>
      <c r="M300" s="76"/>
      <c r="N300" s="77" t="str">
        <f>$A$128</f>
        <v>Dozer (hrs)</v>
      </c>
      <c r="O300" s="78"/>
      <c r="P300" s="79">
        <f>$C$128</f>
        <v>310</v>
      </c>
      <c r="Q300" s="80">
        <f t="shared" si="10"/>
        <v>0</v>
      </c>
    </row>
    <row r="301" spans="1:24" outlineLevel="1" x14ac:dyDescent="0.25">
      <c r="A301" s="76"/>
      <c r="B301" s="77" t="str">
        <f>$A$129</f>
        <v>Transport Float (hrs)</v>
      </c>
      <c r="C301" s="78"/>
      <c r="D301" s="79">
        <f>$C$129</f>
        <v>0</v>
      </c>
      <c r="E301" s="80">
        <f t="shared" si="8"/>
        <v>0</v>
      </c>
      <c r="G301" s="76"/>
      <c r="H301" s="77" t="str">
        <f>$A$129</f>
        <v>Transport Float (hrs)</v>
      </c>
      <c r="I301" s="78"/>
      <c r="J301" s="79">
        <f>$C$129</f>
        <v>0</v>
      </c>
      <c r="K301" s="80">
        <f t="shared" si="9"/>
        <v>0</v>
      </c>
      <c r="M301" s="76"/>
      <c r="N301" s="77" t="str">
        <f>$A$129</f>
        <v>Transport Float (hrs)</v>
      </c>
      <c r="O301" s="78"/>
      <c r="P301" s="79">
        <f>$C$129</f>
        <v>0</v>
      </c>
      <c r="Q301" s="80">
        <f t="shared" si="10"/>
        <v>0</v>
      </c>
    </row>
    <row r="302" spans="1:24" outlineLevel="1" x14ac:dyDescent="0.25">
      <c r="A302" s="76"/>
      <c r="B302" s="77" t="str">
        <f>$A$130</f>
        <v>Pump (hrs)</v>
      </c>
      <c r="C302" s="78">
        <v>2</v>
      </c>
      <c r="D302" s="79">
        <f>$C$130</f>
        <v>1</v>
      </c>
      <c r="E302" s="80">
        <f t="shared" si="8"/>
        <v>2</v>
      </c>
      <c r="G302" s="76"/>
      <c r="H302" s="77" t="str">
        <f>$A$130</f>
        <v>Pump (hrs)</v>
      </c>
      <c r="I302" s="78">
        <v>2</v>
      </c>
      <c r="J302" s="79">
        <f>$C$130</f>
        <v>1</v>
      </c>
      <c r="K302" s="80">
        <f t="shared" si="9"/>
        <v>2</v>
      </c>
      <c r="M302" s="76"/>
      <c r="N302" s="77" t="str">
        <f>$A$130</f>
        <v>Pump (hrs)</v>
      </c>
      <c r="O302" s="78">
        <v>2</v>
      </c>
      <c r="P302" s="79">
        <f>$C$130</f>
        <v>1</v>
      </c>
      <c r="Q302" s="80">
        <f t="shared" si="10"/>
        <v>2</v>
      </c>
    </row>
    <row r="303" spans="1:24" outlineLevel="1" x14ac:dyDescent="0.25">
      <c r="A303" s="76"/>
      <c r="B303" s="77" t="str">
        <f>$A$131</f>
        <v>2 Labourers and Light Vehicle (days)</v>
      </c>
      <c r="C303" s="78">
        <v>1</v>
      </c>
      <c r="D303" s="79">
        <f>$C$131</f>
        <v>1900</v>
      </c>
      <c r="E303" s="80">
        <f t="shared" si="8"/>
        <v>1900</v>
      </c>
      <c r="G303" s="76"/>
      <c r="H303" s="77" t="str">
        <f>$A$131</f>
        <v>2 Labourers and Light Vehicle (days)</v>
      </c>
      <c r="I303" s="78"/>
      <c r="J303" s="79">
        <f>$C$131</f>
        <v>1900</v>
      </c>
      <c r="K303" s="80">
        <f t="shared" si="9"/>
        <v>0</v>
      </c>
      <c r="M303" s="76"/>
      <c r="N303" s="77" t="str">
        <f>$A$131</f>
        <v>2 Labourers and Light Vehicle (days)</v>
      </c>
      <c r="O303" s="78"/>
      <c r="P303" s="79">
        <f>$C$131</f>
        <v>1900</v>
      </c>
      <c r="Q303" s="80">
        <f t="shared" si="10"/>
        <v>0</v>
      </c>
    </row>
    <row r="304" spans="1:24" outlineLevel="1" x14ac:dyDescent="0.25">
      <c r="A304" s="76"/>
      <c r="B304" s="77" t="str">
        <f>$A$132</f>
        <v>2 Man Traffic Crew and Ute</v>
      </c>
      <c r="C304" s="78">
        <v>1</v>
      </c>
      <c r="D304" s="79">
        <f>$C$132</f>
        <v>240</v>
      </c>
      <c r="E304" s="80">
        <f t="shared" si="8"/>
        <v>240</v>
      </c>
      <c r="G304" s="76"/>
      <c r="H304" s="77" t="str">
        <f>$A$132</f>
        <v>2 Man Traffic Crew and Ute</v>
      </c>
      <c r="I304" s="78"/>
      <c r="J304" s="79">
        <f>$C$132</f>
        <v>240</v>
      </c>
      <c r="K304" s="80">
        <f t="shared" si="9"/>
        <v>0</v>
      </c>
      <c r="M304" s="76"/>
      <c r="N304" s="77" t="str">
        <f>$A$132</f>
        <v>2 Man Traffic Crew and Ute</v>
      </c>
      <c r="O304" s="78"/>
      <c r="P304" s="79">
        <f>$C$132</f>
        <v>240</v>
      </c>
      <c r="Q304" s="80">
        <f t="shared" si="10"/>
        <v>0</v>
      </c>
    </row>
    <row r="305" spans="1:17" outlineLevel="1" x14ac:dyDescent="0.25">
      <c r="A305" s="76"/>
      <c r="B305" s="77" t="str">
        <f>$A$133</f>
        <v>Supervisor With Vehicle (hrs)</v>
      </c>
      <c r="C305" s="78">
        <v>10</v>
      </c>
      <c r="D305" s="79">
        <f>$C$133</f>
        <v>105</v>
      </c>
      <c r="E305" s="80">
        <f t="shared" si="8"/>
        <v>1050</v>
      </c>
      <c r="G305" s="76"/>
      <c r="H305" s="77" t="str">
        <f>$A$133</f>
        <v>Supervisor With Vehicle (hrs)</v>
      </c>
      <c r="I305" s="78"/>
      <c r="J305" s="79">
        <f>$C$133</f>
        <v>105</v>
      </c>
      <c r="K305" s="80">
        <f t="shared" si="9"/>
        <v>0</v>
      </c>
      <c r="M305" s="76"/>
      <c r="N305" s="77" t="str">
        <f>$A$133</f>
        <v>Supervisor With Vehicle (hrs)</v>
      </c>
      <c r="O305" s="78"/>
      <c r="P305" s="79">
        <f>$C$133</f>
        <v>105</v>
      </c>
      <c r="Q305" s="80">
        <f t="shared" si="10"/>
        <v>0</v>
      </c>
    </row>
    <row r="306" spans="1:17" outlineLevel="1" x14ac:dyDescent="0.25">
      <c r="A306" s="76"/>
      <c r="B306" s="77" t="str">
        <f>$A$134</f>
        <v>Custom 2</v>
      </c>
      <c r="C306" s="78"/>
      <c r="D306" s="79">
        <f>$C$134</f>
        <v>0</v>
      </c>
      <c r="E306" s="80">
        <f t="shared" si="8"/>
        <v>0</v>
      </c>
      <c r="G306" s="76"/>
      <c r="H306" s="77" t="str">
        <f>$A$134</f>
        <v>Custom 2</v>
      </c>
      <c r="I306" s="78"/>
      <c r="J306" s="79">
        <f>$C$134</f>
        <v>0</v>
      </c>
      <c r="K306" s="80">
        <f t="shared" si="9"/>
        <v>0</v>
      </c>
      <c r="M306" s="76"/>
      <c r="N306" s="77" t="str">
        <f>$A$134</f>
        <v>Custom 2</v>
      </c>
      <c r="O306" s="78"/>
      <c r="P306" s="79">
        <f>$C$134</f>
        <v>0</v>
      </c>
      <c r="Q306" s="80">
        <f t="shared" si="10"/>
        <v>0</v>
      </c>
    </row>
    <row r="307" spans="1:17" outlineLevel="1" x14ac:dyDescent="0.25">
      <c r="A307" s="76"/>
      <c r="B307" s="77" t="str">
        <f>$A$135</f>
        <v>Custom 3</v>
      </c>
      <c r="C307" s="78"/>
      <c r="D307" s="79">
        <f>$C$135</f>
        <v>0</v>
      </c>
      <c r="E307" s="80">
        <f t="shared" si="8"/>
        <v>0</v>
      </c>
      <c r="G307" s="76"/>
      <c r="H307" s="77" t="str">
        <f>$A$135</f>
        <v>Custom 3</v>
      </c>
      <c r="I307" s="78"/>
      <c r="J307" s="79">
        <f>$C$135</f>
        <v>0</v>
      </c>
      <c r="K307" s="80">
        <f t="shared" si="9"/>
        <v>0</v>
      </c>
      <c r="M307" s="76"/>
      <c r="N307" s="77" t="str">
        <f>$A$135</f>
        <v>Custom 3</v>
      </c>
      <c r="O307" s="78"/>
      <c r="P307" s="79">
        <f>$C$135</f>
        <v>0</v>
      </c>
      <c r="Q307" s="80">
        <f t="shared" si="10"/>
        <v>0</v>
      </c>
    </row>
    <row r="308" spans="1:17" outlineLevel="1" x14ac:dyDescent="0.25">
      <c r="A308" s="76"/>
      <c r="B308" s="77" t="str">
        <f>$A$136</f>
        <v>Custom 4</v>
      </c>
      <c r="C308" s="78"/>
      <c r="D308" s="79">
        <f>$C$136</f>
        <v>0</v>
      </c>
      <c r="E308" s="80">
        <f t="shared" si="8"/>
        <v>0</v>
      </c>
      <c r="G308" s="76"/>
      <c r="H308" s="77" t="str">
        <f>$A$136</f>
        <v>Custom 4</v>
      </c>
      <c r="I308" s="78"/>
      <c r="J308" s="79">
        <f>$C$136</f>
        <v>0</v>
      </c>
      <c r="K308" s="80">
        <f t="shared" si="9"/>
        <v>0</v>
      </c>
      <c r="M308" s="76"/>
      <c r="N308" s="77" t="str">
        <f>$A$136</f>
        <v>Custom 4</v>
      </c>
      <c r="O308" s="78"/>
      <c r="P308" s="79">
        <f>$C$136</f>
        <v>0</v>
      </c>
      <c r="Q308" s="80">
        <f t="shared" si="10"/>
        <v>0</v>
      </c>
    </row>
    <row r="309" spans="1:17" outlineLevel="1" x14ac:dyDescent="0.25">
      <c r="A309" s="76"/>
      <c r="B309" s="77" t="str">
        <f>$A$137</f>
        <v>6 Wheel Tipper</v>
      </c>
      <c r="C309" s="78"/>
      <c r="D309" s="79">
        <f>$C$137</f>
        <v>0</v>
      </c>
      <c r="E309" s="80">
        <f t="shared" si="8"/>
        <v>0</v>
      </c>
      <c r="G309" s="76"/>
      <c r="H309" s="77" t="str">
        <f>$A$137</f>
        <v>6 Wheel Tipper</v>
      </c>
      <c r="I309" s="78"/>
      <c r="J309" s="79">
        <f>$C$137</f>
        <v>0</v>
      </c>
      <c r="K309" s="80">
        <f t="shared" si="9"/>
        <v>0</v>
      </c>
      <c r="M309" s="76"/>
      <c r="N309" s="77" t="str">
        <f>$A$137</f>
        <v>6 Wheel Tipper</v>
      </c>
      <c r="O309" s="78"/>
      <c r="P309" s="79">
        <f>$C$137</f>
        <v>0</v>
      </c>
      <c r="Q309" s="80">
        <f t="shared" si="10"/>
        <v>0</v>
      </c>
    </row>
    <row r="310" spans="1:17" outlineLevel="1" x14ac:dyDescent="0.25">
      <c r="A310" s="76"/>
      <c r="B310" s="77" t="str">
        <f>$A$138</f>
        <v>5T Excavator</v>
      </c>
      <c r="C310" s="78"/>
      <c r="D310" s="79">
        <f>$C$138</f>
        <v>0</v>
      </c>
      <c r="E310" s="80">
        <f t="shared" si="8"/>
        <v>0</v>
      </c>
      <c r="G310" s="76"/>
      <c r="H310" s="77" t="str">
        <f>$A$138</f>
        <v>5T Excavator</v>
      </c>
      <c r="I310" s="78"/>
      <c r="J310" s="79">
        <f>$C$138</f>
        <v>0</v>
      </c>
      <c r="K310" s="80">
        <f t="shared" si="9"/>
        <v>0</v>
      </c>
      <c r="M310" s="76"/>
      <c r="N310" s="77" t="str">
        <f>$A$138</f>
        <v>5T Excavator</v>
      </c>
      <c r="O310" s="78"/>
      <c r="P310" s="79">
        <f>$C$138</f>
        <v>0</v>
      </c>
      <c r="Q310" s="80">
        <f t="shared" si="10"/>
        <v>0</v>
      </c>
    </row>
    <row r="311" spans="1:17" outlineLevel="1" x14ac:dyDescent="0.25">
      <c r="A311" s="76"/>
      <c r="B311" s="77" t="str">
        <f>$A$139</f>
        <v>Culvert Cleaner</v>
      </c>
      <c r="C311" s="78"/>
      <c r="D311" s="79">
        <f>$C$139</f>
        <v>0</v>
      </c>
      <c r="E311" s="80">
        <f t="shared" si="8"/>
        <v>0</v>
      </c>
      <c r="G311" s="76"/>
      <c r="H311" s="77" t="str">
        <f>$A$139</f>
        <v>Culvert Cleaner</v>
      </c>
      <c r="I311" s="78"/>
      <c r="J311" s="79">
        <f>$C$139</f>
        <v>0</v>
      </c>
      <c r="K311" s="80">
        <f t="shared" si="9"/>
        <v>0</v>
      </c>
      <c r="M311" s="76"/>
      <c r="N311" s="77" t="str">
        <f>$A$139</f>
        <v>Culvert Cleaner</v>
      </c>
      <c r="O311" s="78"/>
      <c r="P311" s="79">
        <f>$C$139</f>
        <v>0</v>
      </c>
      <c r="Q311" s="80">
        <f t="shared" si="10"/>
        <v>0</v>
      </c>
    </row>
    <row r="312" spans="1:17" outlineLevel="1" x14ac:dyDescent="0.25">
      <c r="A312" s="76"/>
      <c r="B312" s="77" t="str">
        <f>$A$141</f>
        <v>Purchase gravel (m3)</v>
      </c>
      <c r="C312" s="78"/>
      <c r="D312" s="79">
        <f>$C$141</f>
        <v>0.88</v>
      </c>
      <c r="E312" s="80">
        <f t="shared" si="8"/>
        <v>0</v>
      </c>
      <c r="G312" s="76"/>
      <c r="H312" s="77" t="str">
        <f>$A$141</f>
        <v>Purchase gravel (m3)</v>
      </c>
      <c r="I312" s="78"/>
      <c r="J312" s="79">
        <f>$C$141</f>
        <v>0.88</v>
      </c>
      <c r="K312" s="80">
        <f t="shared" si="9"/>
        <v>0</v>
      </c>
      <c r="M312" s="76"/>
      <c r="N312" s="77" t="str">
        <f>$A$141</f>
        <v>Purchase gravel (m3)</v>
      </c>
      <c r="O312" s="78"/>
      <c r="P312" s="79">
        <f>$C$141</f>
        <v>0.88</v>
      </c>
      <c r="Q312" s="80">
        <f t="shared" si="10"/>
        <v>0</v>
      </c>
    </row>
    <row r="313" spans="1:17" outlineLevel="1" x14ac:dyDescent="0.25">
      <c r="A313" s="76"/>
      <c r="B313" s="77" t="str">
        <f>$A$142</f>
        <v>Gravel Push Up (m3)</v>
      </c>
      <c r="C313" s="78">
        <v>5</v>
      </c>
      <c r="D313" s="79">
        <f>$C$142</f>
        <v>3</v>
      </c>
      <c r="E313" s="80">
        <f t="shared" si="8"/>
        <v>15</v>
      </c>
      <c r="G313" s="76"/>
      <c r="H313" s="77" t="str">
        <f>$A$142</f>
        <v>Gravel Push Up (m3)</v>
      </c>
      <c r="I313" s="78">
        <v>100</v>
      </c>
      <c r="J313" s="79">
        <f>$C$142</f>
        <v>3</v>
      </c>
      <c r="K313" s="80">
        <f t="shared" si="9"/>
        <v>300</v>
      </c>
      <c r="M313" s="76"/>
      <c r="N313" s="77" t="str">
        <f>$A$142</f>
        <v>Gravel Push Up (m3)</v>
      </c>
      <c r="O313" s="78">
        <v>50</v>
      </c>
      <c r="P313" s="79">
        <f>$C$142</f>
        <v>3</v>
      </c>
      <c r="Q313" s="80">
        <f t="shared" si="10"/>
        <v>150</v>
      </c>
    </row>
    <row r="314" spans="1:17" outlineLevel="1" x14ac:dyDescent="0.25">
      <c r="A314" s="76"/>
      <c r="B314" s="77" t="str">
        <f>$A$143</f>
        <v>Purchase water (kL)</v>
      </c>
      <c r="C314" s="78"/>
      <c r="D314" s="79">
        <f>$C$143</f>
        <v>1</v>
      </c>
      <c r="E314" s="80">
        <f t="shared" si="8"/>
        <v>0</v>
      </c>
      <c r="G314" s="76"/>
      <c r="H314" s="77" t="str">
        <f>$A$143</f>
        <v>Purchase water (kL)</v>
      </c>
      <c r="I314" s="78"/>
      <c r="J314" s="79">
        <f>$C$143</f>
        <v>1</v>
      </c>
      <c r="K314" s="80">
        <f t="shared" si="9"/>
        <v>0</v>
      </c>
      <c r="M314" s="76"/>
      <c r="N314" s="77" t="str">
        <f>$A$143</f>
        <v>Purchase water (kL)</v>
      </c>
      <c r="O314" s="78"/>
      <c r="P314" s="79">
        <f>$C$143</f>
        <v>1</v>
      </c>
      <c r="Q314" s="80">
        <f t="shared" si="10"/>
        <v>0</v>
      </c>
    </row>
    <row r="315" spans="1:17" outlineLevel="1" x14ac:dyDescent="0.25">
      <c r="A315" s="76"/>
      <c r="B315" s="77" t="str">
        <f>$A$144</f>
        <v>Concrete contract crew (days)</v>
      </c>
      <c r="C315" s="78"/>
      <c r="D315" s="79">
        <f>$C$144</f>
        <v>3500</v>
      </c>
      <c r="E315" s="80">
        <f t="shared" si="8"/>
        <v>0</v>
      </c>
      <c r="G315" s="76"/>
      <c r="H315" s="77" t="str">
        <f>$A$144</f>
        <v>Concrete contract crew (days)</v>
      </c>
      <c r="I315" s="78"/>
      <c r="J315" s="79">
        <f>$C$144</f>
        <v>3500</v>
      </c>
      <c r="K315" s="80">
        <f t="shared" si="9"/>
        <v>0</v>
      </c>
      <c r="M315" s="76"/>
      <c r="N315" s="77" t="str">
        <f>$A$144</f>
        <v>Concrete contract crew (days)</v>
      </c>
      <c r="O315" s="78"/>
      <c r="P315" s="79">
        <f>$C$144</f>
        <v>3500</v>
      </c>
      <c r="Q315" s="80">
        <f t="shared" si="10"/>
        <v>0</v>
      </c>
    </row>
    <row r="316" spans="1:17" outlineLevel="1" x14ac:dyDescent="0.25">
      <c r="A316" s="76"/>
      <c r="B316" s="77" t="str">
        <f>$A$145</f>
        <v>Concrete (m3)</v>
      </c>
      <c r="C316" s="78"/>
      <c r="D316" s="79">
        <f>$C$145</f>
        <v>300</v>
      </c>
      <c r="E316" s="80">
        <f t="shared" si="8"/>
        <v>0</v>
      </c>
      <c r="G316" s="76"/>
      <c r="H316" s="77" t="str">
        <f>$A$145</f>
        <v>Concrete (m3)</v>
      </c>
      <c r="I316" s="78"/>
      <c r="J316" s="79">
        <f>$C$145</f>
        <v>300</v>
      </c>
      <c r="K316" s="80">
        <f t="shared" si="9"/>
        <v>0</v>
      </c>
      <c r="M316" s="76"/>
      <c r="N316" s="77" t="str">
        <f>$A$145</f>
        <v>Concrete (m3)</v>
      </c>
      <c r="O316" s="78"/>
      <c r="P316" s="79">
        <f>$C$145</f>
        <v>300</v>
      </c>
      <c r="Q316" s="80">
        <f t="shared" si="10"/>
        <v>0</v>
      </c>
    </row>
    <row r="317" spans="1:17" outlineLevel="1" x14ac:dyDescent="0.25">
      <c r="A317" s="76"/>
      <c r="B317" s="77" t="str">
        <f>$A$146</f>
        <v>Sand Subgrade Push Up (m3)</v>
      </c>
      <c r="C317" s="78"/>
      <c r="D317" s="79">
        <f>$C$146</f>
        <v>0</v>
      </c>
      <c r="E317" s="80">
        <f t="shared" si="8"/>
        <v>0</v>
      </c>
      <c r="G317" s="76"/>
      <c r="H317" s="77" t="str">
        <f>$A$146</f>
        <v>Sand Subgrade Push Up (m3)</v>
      </c>
      <c r="I317" s="78"/>
      <c r="J317" s="79">
        <f>$C$146</f>
        <v>0</v>
      </c>
      <c r="K317" s="80">
        <f t="shared" si="9"/>
        <v>0</v>
      </c>
      <c r="M317" s="76"/>
      <c r="N317" s="77" t="str">
        <f>$A$146</f>
        <v>Sand Subgrade Push Up (m3)</v>
      </c>
      <c r="O317" s="78">
        <v>100</v>
      </c>
      <c r="P317" s="79">
        <f>$C$146</f>
        <v>0</v>
      </c>
      <c r="Q317" s="80">
        <f t="shared" si="10"/>
        <v>0</v>
      </c>
    </row>
    <row r="318" spans="1:17" outlineLevel="1" x14ac:dyDescent="0.25">
      <c r="A318" s="76"/>
      <c r="B318" s="77" t="str">
        <f>$A$147</f>
        <v>450mm RCP</v>
      </c>
      <c r="C318" s="78"/>
      <c r="D318" s="79">
        <f>$C$147</f>
        <v>250</v>
      </c>
      <c r="E318" s="80">
        <f t="shared" si="8"/>
        <v>0</v>
      </c>
      <c r="G318" s="76"/>
      <c r="H318" s="77" t="str">
        <f>$A$147</f>
        <v>450mm RCP</v>
      </c>
      <c r="I318" s="78"/>
      <c r="J318" s="79">
        <f>$C$147</f>
        <v>250</v>
      </c>
      <c r="K318" s="80">
        <f t="shared" si="9"/>
        <v>0</v>
      </c>
      <c r="M318" s="76"/>
      <c r="N318" s="77" t="str">
        <f>$A$147</f>
        <v>450mm RCP</v>
      </c>
      <c r="O318" s="78"/>
      <c r="P318" s="79">
        <f>$C$147</f>
        <v>250</v>
      </c>
      <c r="Q318" s="80">
        <f t="shared" si="10"/>
        <v>0</v>
      </c>
    </row>
    <row r="319" spans="1:17" outlineLevel="1" x14ac:dyDescent="0.25">
      <c r="A319" s="76"/>
      <c r="B319" s="77" t="str">
        <f>$A$148</f>
        <v>375/450mm HW</v>
      </c>
      <c r="C319" s="78"/>
      <c r="D319" s="79">
        <f>$C$148</f>
        <v>300</v>
      </c>
      <c r="E319" s="80">
        <f t="shared" si="8"/>
        <v>0</v>
      </c>
      <c r="G319" s="76"/>
      <c r="H319" s="77" t="str">
        <f>$A$148</f>
        <v>375/450mm HW</v>
      </c>
      <c r="I319" s="78"/>
      <c r="J319" s="79">
        <f>$C$148</f>
        <v>300</v>
      </c>
      <c r="K319" s="80">
        <f t="shared" si="9"/>
        <v>0</v>
      </c>
      <c r="M319" s="76"/>
      <c r="N319" s="77" t="str">
        <f>$A$148</f>
        <v>375/450mm HW</v>
      </c>
      <c r="O319" s="78"/>
      <c r="P319" s="79">
        <f>$C$148</f>
        <v>300</v>
      </c>
      <c r="Q319" s="80">
        <f t="shared" si="10"/>
        <v>0</v>
      </c>
    </row>
    <row r="320" spans="1:17" outlineLevel="1" x14ac:dyDescent="0.25">
      <c r="A320" s="76"/>
      <c r="B320" s="77" t="str">
        <f>$A$149</f>
        <v>525/600mm HW</v>
      </c>
      <c r="C320" s="78"/>
      <c r="D320" s="79">
        <f>$C$149</f>
        <v>375</v>
      </c>
      <c r="E320" s="80">
        <f t="shared" si="8"/>
        <v>0</v>
      </c>
      <c r="G320" s="76"/>
      <c r="H320" s="77" t="str">
        <f>$A$149</f>
        <v>525/600mm HW</v>
      </c>
      <c r="I320" s="78"/>
      <c r="J320" s="79">
        <f>$C$149</f>
        <v>375</v>
      </c>
      <c r="K320" s="80">
        <f t="shared" si="9"/>
        <v>0</v>
      </c>
      <c r="M320" s="76"/>
      <c r="N320" s="77" t="str">
        <f>$A$149</f>
        <v>525/600mm HW</v>
      </c>
      <c r="O320" s="78"/>
      <c r="P320" s="79">
        <f>$C$149</f>
        <v>375</v>
      </c>
      <c r="Q320" s="80">
        <f t="shared" si="10"/>
        <v>0</v>
      </c>
    </row>
    <row r="321" spans="1:17" outlineLevel="1" x14ac:dyDescent="0.25">
      <c r="A321" s="76"/>
      <c r="B321" s="77" t="str">
        <f>$A$150</f>
        <v>900mm HW</v>
      </c>
      <c r="C321" s="78"/>
      <c r="D321" s="79">
        <f>$C$150</f>
        <v>0</v>
      </c>
      <c r="E321" s="80">
        <f t="shared" si="8"/>
        <v>0</v>
      </c>
      <c r="G321" s="76"/>
      <c r="H321" s="77" t="str">
        <f>$A$150</f>
        <v>900mm HW</v>
      </c>
      <c r="I321" s="78"/>
      <c r="J321" s="79">
        <f>$C$150</f>
        <v>0</v>
      </c>
      <c r="K321" s="80">
        <f t="shared" si="9"/>
        <v>0</v>
      </c>
      <c r="M321" s="76"/>
      <c r="N321" s="77" t="str">
        <f>$A$150</f>
        <v>900mm HW</v>
      </c>
      <c r="O321" s="78"/>
      <c r="P321" s="79">
        <f>$C$150</f>
        <v>0</v>
      </c>
      <c r="Q321" s="80">
        <f t="shared" si="10"/>
        <v>0</v>
      </c>
    </row>
    <row r="322" spans="1:17" outlineLevel="1" x14ac:dyDescent="0.25">
      <c r="A322" s="76"/>
      <c r="B322" s="77" t="str">
        <f>$A$151</f>
        <v>Rock Protection at 0.5m deep (m2)</v>
      </c>
      <c r="C322" s="78"/>
      <c r="D322" s="79">
        <f>$C$151</f>
        <v>0</v>
      </c>
      <c r="E322" s="80">
        <f t="shared" si="8"/>
        <v>0</v>
      </c>
      <c r="G322" s="76"/>
      <c r="H322" s="77" t="str">
        <f>$A$151</f>
        <v>Rock Protection at 0.5m deep (m2)</v>
      </c>
      <c r="I322" s="78"/>
      <c r="J322" s="79">
        <f>$C$151</f>
        <v>0</v>
      </c>
      <c r="K322" s="80">
        <f t="shared" si="9"/>
        <v>0</v>
      </c>
      <c r="M322" s="76"/>
      <c r="N322" s="77" t="str">
        <f>$A$151</f>
        <v>Rock Protection at 0.5m deep (m2)</v>
      </c>
      <c r="O322" s="78"/>
      <c r="P322" s="79">
        <f>$C$151</f>
        <v>0</v>
      </c>
      <c r="Q322" s="80">
        <f t="shared" si="10"/>
        <v>0</v>
      </c>
    </row>
    <row r="323" spans="1:17" outlineLevel="1" x14ac:dyDescent="0.25">
      <c r="A323" s="76"/>
      <c r="B323" s="77" t="str">
        <f>$A$152</f>
        <v>Bitumen 2 coat emulsion seal (m2)</v>
      </c>
      <c r="C323" s="78">
        <v>800</v>
      </c>
      <c r="D323" s="79">
        <f>$C$152</f>
        <v>22</v>
      </c>
      <c r="E323" s="80">
        <f t="shared" si="8"/>
        <v>17600</v>
      </c>
      <c r="G323" s="76"/>
      <c r="H323" s="77" t="str">
        <f>$A$152</f>
        <v>Bitumen 2 coat emulsion seal (m2)</v>
      </c>
      <c r="I323" s="78">
        <v>800</v>
      </c>
      <c r="J323" s="79">
        <f>$C$152</f>
        <v>22</v>
      </c>
      <c r="K323" s="80">
        <f t="shared" si="9"/>
        <v>17600</v>
      </c>
      <c r="M323" s="76"/>
      <c r="N323" s="77" t="str">
        <f>$A$152</f>
        <v>Bitumen 2 coat emulsion seal (m2)</v>
      </c>
      <c r="O323" s="78">
        <v>400</v>
      </c>
      <c r="P323" s="79">
        <f>$C$152</f>
        <v>22</v>
      </c>
      <c r="Q323" s="80">
        <f t="shared" si="10"/>
        <v>8800</v>
      </c>
    </row>
    <row r="324" spans="1:17" outlineLevel="1" x14ac:dyDescent="0.25">
      <c r="A324" s="223"/>
      <c r="B324" s="77" t="str">
        <f>$A$153</f>
        <v>Traffic Signs and Cones (km/week)</v>
      </c>
      <c r="C324" s="78"/>
      <c r="D324" s="79">
        <f>$C$153</f>
        <v>500</v>
      </c>
      <c r="E324" s="80">
        <f t="shared" si="8"/>
        <v>0</v>
      </c>
      <c r="G324" s="223"/>
      <c r="H324" s="77" t="str">
        <f>$A$153</f>
        <v>Traffic Signs and Cones (km/week)</v>
      </c>
      <c r="I324" s="78"/>
      <c r="J324" s="79">
        <f>$C$153</f>
        <v>500</v>
      </c>
      <c r="K324" s="80">
        <f t="shared" si="9"/>
        <v>0</v>
      </c>
      <c r="M324" s="223"/>
      <c r="N324" s="77" t="str">
        <f>$A$153</f>
        <v>Traffic Signs and Cones (km/week)</v>
      </c>
      <c r="O324" s="78"/>
      <c r="P324" s="79">
        <f>$C$153</f>
        <v>500</v>
      </c>
      <c r="Q324" s="80">
        <f t="shared" si="10"/>
        <v>0</v>
      </c>
    </row>
    <row r="325" spans="1:17" outlineLevel="1" x14ac:dyDescent="0.25">
      <c r="A325" s="223"/>
      <c r="B325" s="77" t="str">
        <f>$A$154</f>
        <v>Custom 1</v>
      </c>
      <c r="C325" s="78"/>
      <c r="D325" s="79">
        <f>$C$154</f>
        <v>0</v>
      </c>
      <c r="E325" s="80">
        <f t="shared" si="8"/>
        <v>0</v>
      </c>
      <c r="G325" s="223"/>
      <c r="H325" s="77" t="str">
        <f>$A$154</f>
        <v>Custom 1</v>
      </c>
      <c r="I325" s="78"/>
      <c r="J325" s="79">
        <f>$C$154</f>
        <v>0</v>
      </c>
      <c r="K325" s="80">
        <f t="shared" si="9"/>
        <v>0</v>
      </c>
      <c r="M325" s="223"/>
      <c r="N325" s="77" t="str">
        <f>$A$154</f>
        <v>Custom 1</v>
      </c>
      <c r="O325" s="78"/>
      <c r="P325" s="79">
        <f>$C$154</f>
        <v>0</v>
      </c>
      <c r="Q325" s="80">
        <f t="shared" si="10"/>
        <v>0</v>
      </c>
    </row>
    <row r="326" spans="1:17" outlineLevel="1" x14ac:dyDescent="0.25">
      <c r="A326" s="223"/>
      <c r="B326" s="77" t="str">
        <f>$A$155</f>
        <v>Custom 2</v>
      </c>
      <c r="C326" s="78"/>
      <c r="D326" s="79">
        <f>$C$155</f>
        <v>0</v>
      </c>
      <c r="E326" s="80">
        <f t="shared" si="8"/>
        <v>0</v>
      </c>
      <c r="G326" s="223"/>
      <c r="H326" s="77" t="str">
        <f>$A$155</f>
        <v>Custom 2</v>
      </c>
      <c r="I326" s="78"/>
      <c r="J326" s="79">
        <f>$C$155</f>
        <v>0</v>
      </c>
      <c r="K326" s="80">
        <f t="shared" si="9"/>
        <v>0</v>
      </c>
      <c r="M326" s="223"/>
      <c r="N326" s="77" t="str">
        <f>$A$155</f>
        <v>Custom 2</v>
      </c>
      <c r="O326" s="78"/>
      <c r="P326" s="79">
        <f>$C$155</f>
        <v>0</v>
      </c>
      <c r="Q326" s="80">
        <f t="shared" si="10"/>
        <v>0</v>
      </c>
    </row>
    <row r="327" spans="1:17" outlineLevel="1" x14ac:dyDescent="0.25">
      <c r="A327" s="223"/>
      <c r="B327" s="77" t="str">
        <f>$A$156</f>
        <v>Custom 3</v>
      </c>
      <c r="C327" s="78"/>
      <c r="D327" s="79">
        <f>$C$156</f>
        <v>0</v>
      </c>
      <c r="E327" s="80">
        <f t="shared" si="8"/>
        <v>0</v>
      </c>
      <c r="G327" s="223"/>
      <c r="H327" s="77" t="str">
        <f>$A$156</f>
        <v>Custom 3</v>
      </c>
      <c r="I327" s="78"/>
      <c r="J327" s="79">
        <f>$C$156</f>
        <v>0</v>
      </c>
      <c r="K327" s="80">
        <f t="shared" si="9"/>
        <v>0</v>
      </c>
      <c r="M327" s="223"/>
      <c r="N327" s="77" t="str">
        <f>$A$156</f>
        <v>Custom 3</v>
      </c>
      <c r="O327" s="78"/>
      <c r="P327" s="79">
        <f>$C$156</f>
        <v>0</v>
      </c>
      <c r="Q327" s="80">
        <f t="shared" si="10"/>
        <v>0</v>
      </c>
    </row>
    <row r="328" spans="1:17" outlineLevel="1" x14ac:dyDescent="0.25">
      <c r="A328" s="223"/>
      <c r="B328" s="77" t="str">
        <f>$A$157</f>
        <v>Custom 4</v>
      </c>
      <c r="C328" s="78"/>
      <c r="D328" s="79">
        <f>$C$157</f>
        <v>0</v>
      </c>
      <c r="E328" s="80">
        <f t="shared" si="8"/>
        <v>0</v>
      </c>
      <c r="G328" s="223"/>
      <c r="H328" s="77" t="str">
        <f>$A$157</f>
        <v>Custom 4</v>
      </c>
      <c r="I328" s="78"/>
      <c r="J328" s="79">
        <f>$C$157</f>
        <v>0</v>
      </c>
      <c r="K328" s="80">
        <f t="shared" si="9"/>
        <v>0</v>
      </c>
      <c r="M328" s="223"/>
      <c r="N328" s="77" t="str">
        <f>$A$157</f>
        <v>Custom 4</v>
      </c>
      <c r="O328" s="78"/>
      <c r="P328" s="79">
        <f>$C$157</f>
        <v>0</v>
      </c>
      <c r="Q328" s="80">
        <f t="shared" si="10"/>
        <v>0</v>
      </c>
    </row>
    <row r="329" spans="1:17" outlineLevel="1" x14ac:dyDescent="0.25">
      <c r="A329" s="223"/>
      <c r="B329" s="77" t="str">
        <f>$A$158</f>
        <v>Custom 5</v>
      </c>
      <c r="C329" s="78"/>
      <c r="D329" s="79">
        <f>$C$158</f>
        <v>0</v>
      </c>
      <c r="E329" s="80">
        <f t="shared" si="8"/>
        <v>0</v>
      </c>
      <c r="G329" s="223"/>
      <c r="H329" s="77" t="str">
        <f>$A$158</f>
        <v>Custom 5</v>
      </c>
      <c r="I329" s="78"/>
      <c r="J329" s="79">
        <f>$C$158</f>
        <v>0</v>
      </c>
      <c r="K329" s="80">
        <f t="shared" si="9"/>
        <v>0</v>
      </c>
      <c r="M329" s="223"/>
      <c r="N329" s="77" t="str">
        <f>$A$158</f>
        <v>Custom 5</v>
      </c>
      <c r="O329" s="78"/>
      <c r="P329" s="79">
        <f>$C$158</f>
        <v>0</v>
      </c>
      <c r="Q329" s="80">
        <f t="shared" si="10"/>
        <v>0</v>
      </c>
    </row>
    <row r="330" spans="1:17" outlineLevel="1" x14ac:dyDescent="0.25">
      <c r="A330" s="223"/>
      <c r="B330" s="77" t="str">
        <f>$A$159</f>
        <v>Custom 6</v>
      </c>
      <c r="C330" s="78"/>
      <c r="D330" s="79">
        <f>$C$159</f>
        <v>0</v>
      </c>
      <c r="E330" s="80">
        <f t="shared" si="8"/>
        <v>0</v>
      </c>
      <c r="G330" s="223"/>
      <c r="H330" s="77" t="str">
        <f>$A$159</f>
        <v>Custom 6</v>
      </c>
      <c r="I330" s="78"/>
      <c r="J330" s="79">
        <f>$C$159</f>
        <v>0</v>
      </c>
      <c r="K330" s="80">
        <f t="shared" si="9"/>
        <v>0</v>
      </c>
      <c r="M330" s="223"/>
      <c r="N330" s="77" t="str">
        <f>$A$159</f>
        <v>Custom 6</v>
      </c>
      <c r="O330" s="78"/>
      <c r="P330" s="79">
        <f>$C$159</f>
        <v>0</v>
      </c>
      <c r="Q330" s="80">
        <f t="shared" si="10"/>
        <v>0</v>
      </c>
    </row>
    <row r="331" spans="1:17" outlineLevel="1" x14ac:dyDescent="0.25">
      <c r="A331" s="223"/>
      <c r="B331" s="77" t="str">
        <f>$A$160</f>
        <v>Custom 7</v>
      </c>
      <c r="C331" s="78"/>
      <c r="D331" s="79">
        <f>$C$160</f>
        <v>0</v>
      </c>
      <c r="E331" s="80">
        <f t="shared" si="8"/>
        <v>0</v>
      </c>
      <c r="G331" s="223"/>
      <c r="H331" s="77" t="str">
        <f>$A$160</f>
        <v>Custom 7</v>
      </c>
      <c r="I331" s="78"/>
      <c r="J331" s="79">
        <f>$C$160</f>
        <v>0</v>
      </c>
      <c r="K331" s="80">
        <f t="shared" si="9"/>
        <v>0</v>
      </c>
      <c r="M331" s="223"/>
      <c r="N331" s="77" t="str">
        <f>$A$160</f>
        <v>Custom 7</v>
      </c>
      <c r="O331" s="78"/>
      <c r="P331" s="79">
        <f>$C$160</f>
        <v>0</v>
      </c>
      <c r="Q331" s="80">
        <f t="shared" si="10"/>
        <v>0</v>
      </c>
    </row>
    <row r="332" spans="1:17" outlineLevel="1" x14ac:dyDescent="0.25">
      <c r="A332" s="223"/>
      <c r="B332" s="77" t="str">
        <f>$A$161</f>
        <v>Custom 8</v>
      </c>
      <c r="C332" s="78"/>
      <c r="D332" s="79">
        <f>$C$161</f>
        <v>0</v>
      </c>
      <c r="E332" s="80">
        <f t="shared" si="8"/>
        <v>0</v>
      </c>
      <c r="G332" s="223"/>
      <c r="H332" s="77" t="str">
        <f>$A$161</f>
        <v>Custom 8</v>
      </c>
      <c r="I332" s="78"/>
      <c r="J332" s="79">
        <f>$C$161</f>
        <v>0</v>
      </c>
      <c r="K332" s="80">
        <f t="shared" si="9"/>
        <v>0</v>
      </c>
      <c r="M332" s="223"/>
      <c r="N332" s="77" t="str">
        <f>$A$161</f>
        <v>Custom 8</v>
      </c>
      <c r="O332" s="78"/>
      <c r="P332" s="79">
        <f>$C$161</f>
        <v>0</v>
      </c>
      <c r="Q332" s="80">
        <f t="shared" si="10"/>
        <v>0</v>
      </c>
    </row>
    <row r="333" spans="1:17" outlineLevel="1" x14ac:dyDescent="0.25">
      <c r="A333" s="81" t="s">
        <v>122</v>
      </c>
      <c r="B333" s="82" t="s">
        <v>42</v>
      </c>
      <c r="C333" s="83" t="s">
        <v>120</v>
      </c>
      <c r="D333" s="84" t="s">
        <v>149</v>
      </c>
      <c r="E333" s="85">
        <f>IFERROR(C313/(D286*1000),"")</f>
        <v>7.8124999999999986E-2</v>
      </c>
      <c r="G333" s="81" t="s">
        <v>122</v>
      </c>
      <c r="H333" s="82" t="s">
        <v>42</v>
      </c>
      <c r="I333" s="83" t="s">
        <v>120</v>
      </c>
      <c r="J333" s="84" t="s">
        <v>149</v>
      </c>
      <c r="K333" s="85">
        <f>IFERROR(I313/(J286*1000),"")</f>
        <v>1.5624999999999996</v>
      </c>
      <c r="M333" s="81" t="s">
        <v>122</v>
      </c>
      <c r="N333" s="82" t="s">
        <v>42</v>
      </c>
      <c r="O333" s="83" t="s">
        <v>120</v>
      </c>
      <c r="P333" s="84" t="s">
        <v>149</v>
      </c>
      <c r="Q333" s="85">
        <f>IFERROR(O313/(P286*1000),"")</f>
        <v>1.5624999999999996</v>
      </c>
    </row>
    <row r="334" spans="1:17" outlineLevel="1" x14ac:dyDescent="0.25">
      <c r="A334" s="86"/>
      <c r="B334" s="82" t="s">
        <v>43</v>
      </c>
      <c r="C334" s="83" t="s">
        <v>120</v>
      </c>
      <c r="D334" s="87"/>
      <c r="E334" s="88"/>
      <c r="G334" s="86"/>
      <c r="H334" s="82" t="s">
        <v>43</v>
      </c>
      <c r="I334" s="83" t="s">
        <v>120</v>
      </c>
      <c r="J334" s="87"/>
      <c r="K334" s="88"/>
      <c r="M334" s="86"/>
      <c r="N334" s="82" t="s">
        <v>43</v>
      </c>
      <c r="O334" s="83" t="s">
        <v>120</v>
      </c>
      <c r="P334" s="87"/>
      <c r="Q334" s="88"/>
    </row>
    <row r="335" spans="1:17" outlineLevel="1" x14ac:dyDescent="0.25">
      <c r="A335" s="89"/>
      <c r="B335" s="82" t="s">
        <v>44</v>
      </c>
      <c r="C335" s="83" t="s">
        <v>121</v>
      </c>
      <c r="D335" s="87"/>
      <c r="E335" s="88"/>
      <c r="G335" s="89"/>
      <c r="H335" s="82" t="s">
        <v>44</v>
      </c>
      <c r="I335" s="83" t="s">
        <v>121</v>
      </c>
      <c r="J335" s="87"/>
      <c r="K335" s="88"/>
      <c r="M335" s="89"/>
      <c r="N335" s="82" t="s">
        <v>44</v>
      </c>
      <c r="O335" s="83" t="s">
        <v>121</v>
      </c>
      <c r="P335" s="87"/>
      <c r="Q335" s="88"/>
    </row>
    <row r="337" spans="1:17" ht="15.6" x14ac:dyDescent="0.3">
      <c r="A337" s="62" t="str">
        <f>D71</f>
        <v>Pavement Silt/Debris Removal - Minor</v>
      </c>
      <c r="B337" s="63"/>
      <c r="C337" s="63"/>
      <c r="D337" s="64">
        <v>4</v>
      </c>
      <c r="E337" s="65" t="s">
        <v>38</v>
      </c>
      <c r="G337" s="62" t="str">
        <f>D72</f>
        <v>Pavement Silt/Debris Removal - Medium</v>
      </c>
      <c r="H337" s="63"/>
      <c r="I337" s="63"/>
      <c r="J337" s="64">
        <v>0.8</v>
      </c>
      <c r="K337" s="65" t="s">
        <v>38</v>
      </c>
      <c r="L337" s="170"/>
      <c r="M337" s="62" t="str">
        <f>D73</f>
        <v>Pavement Silt/Debris Removal - Heavy</v>
      </c>
      <c r="N337" s="63"/>
      <c r="O337" s="63"/>
      <c r="P337" s="64">
        <v>0.5</v>
      </c>
      <c r="Q337" s="65" t="s">
        <v>38</v>
      </c>
    </row>
    <row r="338" spans="1:17" x14ac:dyDescent="0.25">
      <c r="A338" s="439" t="str">
        <f>H71</f>
        <v>Silt/debris that can be simply graded/pushed off the pavement</v>
      </c>
      <c r="B338" s="440"/>
      <c r="C338" s="441"/>
      <c r="D338" s="66">
        <f>D337*IF(C385="On",$D$167,1)*IF(C386="On",$D$168,1)*IF(C387="On",$D$169,1)</f>
        <v>4</v>
      </c>
      <c r="E338" s="67" t="s">
        <v>221</v>
      </c>
      <c r="G338" s="439" t="str">
        <f>H72</f>
        <v>Silt/debris that can be graded/pushed off the pavement with some removal required up to 200mm deep</v>
      </c>
      <c r="H338" s="440"/>
      <c r="I338" s="441"/>
      <c r="J338" s="66">
        <f>J337*IF(I385="On",$D$167,1)*IF(I386="On",$D$168,1)*IF(I387="On",$D$169,1)</f>
        <v>0.51200000000000012</v>
      </c>
      <c r="K338" s="67" t="s">
        <v>221</v>
      </c>
      <c r="L338" s="170"/>
      <c r="M338" s="439" t="str">
        <f>H73</f>
        <v>Large volumes of silt/debris over pavement requiring removal from site up to 500mm deep</v>
      </c>
      <c r="N338" s="440"/>
      <c r="O338" s="441"/>
      <c r="P338" s="66">
        <f>P337*IF(O385="On",$D$167,1)*IF(O386="On",$D$168,1)*IF(O387="On",$D$169,1)</f>
        <v>0.4</v>
      </c>
      <c r="Q338" s="67" t="s">
        <v>221</v>
      </c>
    </row>
    <row r="339" spans="1:17" x14ac:dyDescent="0.25">
      <c r="A339" s="442"/>
      <c r="B339" s="443"/>
      <c r="C339" s="444"/>
      <c r="D339" s="68" t="s">
        <v>3</v>
      </c>
      <c r="E339" s="69">
        <f>SUM(E343:E384)</f>
        <v>5130</v>
      </c>
      <c r="G339" s="442"/>
      <c r="H339" s="443"/>
      <c r="I339" s="444"/>
      <c r="J339" s="68" t="s">
        <v>3</v>
      </c>
      <c r="K339" s="69">
        <f>SUM(K343:K384)</f>
        <v>9055</v>
      </c>
      <c r="L339" s="170"/>
      <c r="M339" s="442"/>
      <c r="N339" s="443"/>
      <c r="O339" s="444"/>
      <c r="P339" s="68" t="s">
        <v>3</v>
      </c>
      <c r="Q339" s="69">
        <f>SUM(Q343:Q384)</f>
        <v>11755</v>
      </c>
    </row>
    <row r="340" spans="1:17" x14ac:dyDescent="0.25">
      <c r="A340" s="442"/>
      <c r="B340" s="443"/>
      <c r="C340" s="444"/>
      <c r="D340" s="70" t="s">
        <v>40</v>
      </c>
      <c r="E340" s="69">
        <f>E339/(1000*D338)</f>
        <v>1.2825</v>
      </c>
      <c r="G340" s="442"/>
      <c r="H340" s="443"/>
      <c r="I340" s="444"/>
      <c r="J340" s="70" t="s">
        <v>40</v>
      </c>
      <c r="K340" s="69">
        <f>K339/(1000*J338)</f>
        <v>17.685546874999996</v>
      </c>
      <c r="L340" s="170"/>
      <c r="M340" s="442"/>
      <c r="N340" s="443"/>
      <c r="O340" s="444"/>
      <c r="P340" s="70" t="s">
        <v>40</v>
      </c>
      <c r="Q340" s="69">
        <f>Q339/(1000*P338)</f>
        <v>29.387499999999999</v>
      </c>
    </row>
    <row r="341" spans="1:17" x14ac:dyDescent="0.25">
      <c r="A341" s="445"/>
      <c r="B341" s="446"/>
      <c r="C341" s="447"/>
      <c r="D341" s="71" t="s">
        <v>41</v>
      </c>
      <c r="E341" s="72">
        <f>E339/D338</f>
        <v>1282.5</v>
      </c>
      <c r="G341" s="445"/>
      <c r="H341" s="446"/>
      <c r="I341" s="447"/>
      <c r="J341" s="71" t="s">
        <v>41</v>
      </c>
      <c r="K341" s="72">
        <f>K339/J338</f>
        <v>17685.546874999996</v>
      </c>
      <c r="L341" s="170"/>
      <c r="M341" s="445"/>
      <c r="N341" s="446"/>
      <c r="O341" s="447"/>
      <c r="P341" s="71" t="s">
        <v>41</v>
      </c>
      <c r="Q341" s="72">
        <f>Q339/P338</f>
        <v>29387.5</v>
      </c>
    </row>
    <row r="342" spans="1:17" outlineLevel="1" x14ac:dyDescent="0.25">
      <c r="A342" s="73"/>
      <c r="B342" s="74" t="s">
        <v>19</v>
      </c>
      <c r="C342" s="74" t="s">
        <v>37</v>
      </c>
      <c r="D342" s="74" t="s">
        <v>36</v>
      </c>
      <c r="E342" s="75" t="s">
        <v>39</v>
      </c>
      <c r="G342" s="73"/>
      <c r="H342" s="74" t="s">
        <v>19</v>
      </c>
      <c r="I342" s="74" t="s">
        <v>37</v>
      </c>
      <c r="J342" s="74" t="s">
        <v>36</v>
      </c>
      <c r="K342" s="75" t="s">
        <v>39</v>
      </c>
      <c r="M342" s="73"/>
      <c r="N342" s="74" t="s">
        <v>19</v>
      </c>
      <c r="O342" s="74" t="s">
        <v>37</v>
      </c>
      <c r="P342" s="74" t="s">
        <v>36</v>
      </c>
      <c r="Q342" s="75" t="s">
        <v>39</v>
      </c>
    </row>
    <row r="343" spans="1:17" outlineLevel="1" x14ac:dyDescent="0.25">
      <c r="A343" s="76"/>
      <c r="B343" s="77" t="str">
        <f>$A$119</f>
        <v>Grader (hrs)</v>
      </c>
      <c r="C343" s="78">
        <v>10</v>
      </c>
      <c r="D343" s="79">
        <f>$C$119</f>
        <v>180</v>
      </c>
      <c r="E343" s="80">
        <f>C343*D343</f>
        <v>1800</v>
      </c>
      <c r="G343" s="76"/>
      <c r="H343" s="77" t="str">
        <f>$A$119</f>
        <v>Grader (hrs)</v>
      </c>
      <c r="I343" s="78">
        <v>10</v>
      </c>
      <c r="J343" s="79">
        <f>$C$119</f>
        <v>180</v>
      </c>
      <c r="K343" s="80">
        <f>I343*J343</f>
        <v>1800</v>
      </c>
      <c r="M343" s="76"/>
      <c r="N343" s="77" t="str">
        <f>$A$119</f>
        <v>Grader (hrs)</v>
      </c>
      <c r="O343" s="78">
        <v>10</v>
      </c>
      <c r="P343" s="79">
        <f>$C$119</f>
        <v>180</v>
      </c>
      <c r="Q343" s="80">
        <f>O343*P343</f>
        <v>1800</v>
      </c>
    </row>
    <row r="344" spans="1:17" outlineLevel="1" x14ac:dyDescent="0.25">
      <c r="A344" s="76"/>
      <c r="B344" s="77" t="str">
        <f>$A$120</f>
        <v>Loader (hrs)</v>
      </c>
      <c r="C344" s="78">
        <v>3</v>
      </c>
      <c r="D344" s="79">
        <f>$C$120</f>
        <v>175</v>
      </c>
      <c r="E344" s="80">
        <f t="shared" ref="E344:E384" si="11">C344*D344</f>
        <v>525</v>
      </c>
      <c r="G344" s="76"/>
      <c r="H344" s="77" t="str">
        <f>$A$120</f>
        <v>Loader (hrs)</v>
      </c>
      <c r="I344" s="78">
        <v>5</v>
      </c>
      <c r="J344" s="79">
        <f>$C$120</f>
        <v>175</v>
      </c>
      <c r="K344" s="80">
        <f t="shared" ref="K344:K384" si="12">I344*J344</f>
        <v>875</v>
      </c>
      <c r="M344" s="76"/>
      <c r="N344" s="77" t="str">
        <f>$A$120</f>
        <v>Loader (hrs)</v>
      </c>
      <c r="O344" s="78">
        <v>10</v>
      </c>
      <c r="P344" s="79">
        <f>$C$120</f>
        <v>175</v>
      </c>
      <c r="Q344" s="80">
        <f t="shared" ref="Q344:Q384" si="13">O344*P344</f>
        <v>1750</v>
      </c>
    </row>
    <row r="345" spans="1:17" outlineLevel="1" x14ac:dyDescent="0.25">
      <c r="A345" s="76"/>
      <c r="B345" s="77" t="str">
        <f>$A$121</f>
        <v>Excavator (hrs)</v>
      </c>
      <c r="C345" s="78"/>
      <c r="D345" s="79">
        <f>$C$121</f>
        <v>145</v>
      </c>
      <c r="E345" s="80">
        <f t="shared" si="11"/>
        <v>0</v>
      </c>
      <c r="G345" s="76"/>
      <c r="H345" s="77" t="str">
        <f>$A$121</f>
        <v>Excavator (hrs)</v>
      </c>
      <c r="I345" s="78"/>
      <c r="J345" s="79">
        <f>$C$121</f>
        <v>145</v>
      </c>
      <c r="K345" s="80">
        <f t="shared" si="12"/>
        <v>0</v>
      </c>
      <c r="M345" s="76"/>
      <c r="N345" s="77" t="str">
        <f>$A$121</f>
        <v>Excavator (hrs)</v>
      </c>
      <c r="O345" s="78"/>
      <c r="P345" s="79">
        <f>$C$121</f>
        <v>145</v>
      </c>
      <c r="Q345" s="80">
        <f t="shared" si="13"/>
        <v>0</v>
      </c>
    </row>
    <row r="346" spans="1:17" outlineLevel="1" x14ac:dyDescent="0.25">
      <c r="A346" s="76"/>
      <c r="B346" s="77" t="str">
        <f>$A$122</f>
        <v>Backhoe (hrs)</v>
      </c>
      <c r="C346" s="78"/>
      <c r="D346" s="79">
        <f>$C$122</f>
        <v>145</v>
      </c>
      <c r="E346" s="80">
        <f t="shared" si="11"/>
        <v>0</v>
      </c>
      <c r="G346" s="76"/>
      <c r="H346" s="77" t="str">
        <f>$A$122</f>
        <v>Backhoe (hrs)</v>
      </c>
      <c r="I346" s="78"/>
      <c r="J346" s="79">
        <f>$C$122</f>
        <v>145</v>
      </c>
      <c r="K346" s="80">
        <f t="shared" si="12"/>
        <v>0</v>
      </c>
      <c r="M346" s="76"/>
      <c r="N346" s="77" t="str">
        <f>$A$122</f>
        <v>Backhoe (hrs)</v>
      </c>
      <c r="O346" s="78"/>
      <c r="P346" s="79">
        <f>$C$122</f>
        <v>145</v>
      </c>
      <c r="Q346" s="80">
        <f t="shared" si="13"/>
        <v>0</v>
      </c>
    </row>
    <row r="347" spans="1:17" outlineLevel="1" x14ac:dyDescent="0.25">
      <c r="A347" s="76"/>
      <c r="B347" s="77" t="str">
        <f>$A$123</f>
        <v>Road Train Side Tipper (hrs)</v>
      </c>
      <c r="C347" s="78"/>
      <c r="D347" s="79">
        <f>$C$123</f>
        <v>250</v>
      </c>
      <c r="E347" s="80">
        <f t="shared" si="11"/>
        <v>0</v>
      </c>
      <c r="G347" s="76"/>
      <c r="H347" s="77" t="str">
        <f>$A$123</f>
        <v>Road Train Side Tipper (hrs)</v>
      </c>
      <c r="I347" s="78"/>
      <c r="J347" s="79">
        <f>$C$123</f>
        <v>250</v>
      </c>
      <c r="K347" s="80">
        <f t="shared" si="12"/>
        <v>0</v>
      </c>
      <c r="M347" s="76"/>
      <c r="N347" s="77" t="str">
        <f>$A$123</f>
        <v>Road Train Side Tipper (hrs)</v>
      </c>
      <c r="O347" s="78"/>
      <c r="P347" s="79">
        <f>$C$123</f>
        <v>250</v>
      </c>
      <c r="Q347" s="80">
        <f t="shared" si="13"/>
        <v>0</v>
      </c>
    </row>
    <row r="348" spans="1:17" outlineLevel="1" x14ac:dyDescent="0.25">
      <c r="A348" s="76"/>
      <c r="B348" s="77" t="str">
        <f>$A$124</f>
        <v>Semi Side Tipper (hrs)</v>
      </c>
      <c r="C348" s="78">
        <v>3</v>
      </c>
      <c r="D348" s="79">
        <f>$C$124</f>
        <v>200</v>
      </c>
      <c r="E348" s="80">
        <f t="shared" si="11"/>
        <v>600</v>
      </c>
      <c r="G348" s="76"/>
      <c r="H348" s="77" t="str">
        <f>$A$124</f>
        <v>Semi Side Tipper (hrs)</v>
      </c>
      <c r="I348" s="78">
        <v>5</v>
      </c>
      <c r="J348" s="79">
        <f>$C$124</f>
        <v>200</v>
      </c>
      <c r="K348" s="80">
        <f t="shared" si="12"/>
        <v>1000</v>
      </c>
      <c r="M348" s="76"/>
      <c r="N348" s="77" t="str">
        <f>$A$124</f>
        <v>Semi Side Tipper (hrs)</v>
      </c>
      <c r="O348" s="78">
        <v>10</v>
      </c>
      <c r="P348" s="79">
        <f>$C$124</f>
        <v>200</v>
      </c>
      <c r="Q348" s="80">
        <f t="shared" si="13"/>
        <v>2000</v>
      </c>
    </row>
    <row r="349" spans="1:17" outlineLevel="1" x14ac:dyDescent="0.25">
      <c r="A349" s="76"/>
      <c r="B349" s="77" t="str">
        <f>$A$125</f>
        <v>Water Truck  (hrs)</v>
      </c>
      <c r="C349" s="78">
        <v>3</v>
      </c>
      <c r="D349" s="79">
        <f>$C$125</f>
        <v>165</v>
      </c>
      <c r="E349" s="80">
        <f t="shared" si="11"/>
        <v>495</v>
      </c>
      <c r="G349" s="76"/>
      <c r="H349" s="77" t="str">
        <f>$A$125</f>
        <v>Water Truck  (hrs)</v>
      </c>
      <c r="I349" s="78">
        <v>5</v>
      </c>
      <c r="J349" s="79">
        <f>$C$125</f>
        <v>165</v>
      </c>
      <c r="K349" s="80">
        <f t="shared" si="12"/>
        <v>825</v>
      </c>
      <c r="M349" s="76"/>
      <c r="N349" s="77" t="str">
        <f>$A$125</f>
        <v>Water Truck  (hrs)</v>
      </c>
      <c r="O349" s="78">
        <v>10</v>
      </c>
      <c r="P349" s="79">
        <f>$C$125</f>
        <v>165</v>
      </c>
      <c r="Q349" s="80">
        <f t="shared" si="13"/>
        <v>1650</v>
      </c>
    </row>
    <row r="350" spans="1:17" outlineLevel="1" x14ac:dyDescent="0.25">
      <c r="A350" s="76"/>
      <c r="B350" s="77" t="str">
        <f>$A$126</f>
        <v>Vibrating Roller (hrs)</v>
      </c>
      <c r="C350" s="78">
        <v>3</v>
      </c>
      <c r="D350" s="79">
        <f>$C$126</f>
        <v>135</v>
      </c>
      <c r="E350" s="80">
        <f t="shared" si="11"/>
        <v>405</v>
      </c>
      <c r="G350" s="76"/>
      <c r="H350" s="77" t="str">
        <f>$A$126</f>
        <v>Vibrating Roller (hrs)</v>
      </c>
      <c r="I350" s="78">
        <v>10</v>
      </c>
      <c r="J350" s="79">
        <f>$C$126</f>
        <v>135</v>
      </c>
      <c r="K350" s="80">
        <f t="shared" si="12"/>
        <v>1350</v>
      </c>
      <c r="M350" s="76"/>
      <c r="N350" s="77" t="str">
        <f>$A$126</f>
        <v>Vibrating Roller (hrs)</v>
      </c>
      <c r="O350" s="78">
        <v>10</v>
      </c>
      <c r="P350" s="79">
        <f>$C$126</f>
        <v>135</v>
      </c>
      <c r="Q350" s="80">
        <f t="shared" si="13"/>
        <v>1350</v>
      </c>
    </row>
    <row r="351" spans="1:17" outlineLevel="1" x14ac:dyDescent="0.25">
      <c r="A351" s="76"/>
      <c r="B351" s="77" t="str">
        <f>$A$127</f>
        <v>Multi-tyred Roller (hrs)</v>
      </c>
      <c r="C351" s="78"/>
      <c r="D351" s="79">
        <f>$C$127</f>
        <v>135</v>
      </c>
      <c r="E351" s="80">
        <f t="shared" si="11"/>
        <v>0</v>
      </c>
      <c r="G351" s="76"/>
      <c r="H351" s="77" t="str">
        <f>$A$127</f>
        <v>Multi-tyred Roller (hrs)</v>
      </c>
      <c r="I351" s="78"/>
      <c r="J351" s="79">
        <f>$C$127</f>
        <v>135</v>
      </c>
      <c r="K351" s="80">
        <f t="shared" si="12"/>
        <v>0</v>
      </c>
      <c r="M351" s="76"/>
      <c r="N351" s="77" t="str">
        <f>$A$127</f>
        <v>Multi-tyred Roller (hrs)</v>
      </c>
      <c r="O351" s="78"/>
      <c r="P351" s="79">
        <f>$C$127</f>
        <v>135</v>
      </c>
      <c r="Q351" s="80">
        <f t="shared" si="13"/>
        <v>0</v>
      </c>
    </row>
    <row r="352" spans="1:17" outlineLevel="1" x14ac:dyDescent="0.25">
      <c r="A352" s="76"/>
      <c r="B352" s="77" t="str">
        <f>$A$128</f>
        <v>Dozer (hrs)</v>
      </c>
      <c r="C352" s="78"/>
      <c r="D352" s="79">
        <f>$C$128</f>
        <v>310</v>
      </c>
      <c r="E352" s="80">
        <f t="shared" si="11"/>
        <v>0</v>
      </c>
      <c r="G352" s="76"/>
      <c r="H352" s="77" t="str">
        <f>$A$128</f>
        <v>Dozer (hrs)</v>
      </c>
      <c r="I352" s="78"/>
      <c r="J352" s="79">
        <f>$C$128</f>
        <v>310</v>
      </c>
      <c r="K352" s="80">
        <f t="shared" si="12"/>
        <v>0</v>
      </c>
      <c r="M352" s="76"/>
      <c r="N352" s="77" t="str">
        <f>$A$128</f>
        <v>Dozer (hrs)</v>
      </c>
      <c r="O352" s="78"/>
      <c r="P352" s="79">
        <f>$C$128</f>
        <v>310</v>
      </c>
      <c r="Q352" s="80">
        <f t="shared" si="13"/>
        <v>0</v>
      </c>
    </row>
    <row r="353" spans="1:17" outlineLevel="1" x14ac:dyDescent="0.25">
      <c r="A353" s="76"/>
      <c r="B353" s="77" t="str">
        <f>$A$129</f>
        <v>Transport Float (hrs)</v>
      </c>
      <c r="C353" s="78"/>
      <c r="D353" s="79">
        <f>$C$129</f>
        <v>0</v>
      </c>
      <c r="E353" s="80">
        <f t="shared" si="11"/>
        <v>0</v>
      </c>
      <c r="G353" s="76"/>
      <c r="H353" s="77" t="str">
        <f>$A$129</f>
        <v>Transport Float (hrs)</v>
      </c>
      <c r="I353" s="78"/>
      <c r="J353" s="79">
        <f>$C$129</f>
        <v>0</v>
      </c>
      <c r="K353" s="80">
        <f t="shared" si="12"/>
        <v>0</v>
      </c>
      <c r="M353" s="76"/>
      <c r="N353" s="77" t="str">
        <f>$A$129</f>
        <v>Transport Float (hrs)</v>
      </c>
      <c r="O353" s="78"/>
      <c r="P353" s="79">
        <f>$C$129</f>
        <v>0</v>
      </c>
      <c r="Q353" s="80">
        <f t="shared" si="13"/>
        <v>0</v>
      </c>
    </row>
    <row r="354" spans="1:17" outlineLevel="1" x14ac:dyDescent="0.25">
      <c r="A354" s="76"/>
      <c r="B354" s="77" t="str">
        <f>$A$130</f>
        <v>Pump (hrs)</v>
      </c>
      <c r="C354" s="78">
        <v>15</v>
      </c>
      <c r="D354" s="79">
        <f>$C$130</f>
        <v>1</v>
      </c>
      <c r="E354" s="80">
        <f t="shared" si="11"/>
        <v>15</v>
      </c>
      <c r="G354" s="76"/>
      <c r="H354" s="77" t="str">
        <f>$A$130</f>
        <v>Pump (hrs)</v>
      </c>
      <c r="I354" s="78">
        <v>15</v>
      </c>
      <c r="J354" s="79">
        <f>$C$130</f>
        <v>1</v>
      </c>
      <c r="K354" s="80">
        <f t="shared" si="12"/>
        <v>15</v>
      </c>
      <c r="M354" s="76"/>
      <c r="N354" s="77" t="str">
        <f>$A$130</f>
        <v>Pump (hrs)</v>
      </c>
      <c r="O354" s="78">
        <v>15</v>
      </c>
      <c r="P354" s="79">
        <f>$C$130</f>
        <v>1</v>
      </c>
      <c r="Q354" s="80">
        <f t="shared" si="13"/>
        <v>15</v>
      </c>
    </row>
    <row r="355" spans="1:17" outlineLevel="1" x14ac:dyDescent="0.25">
      <c r="A355" s="76"/>
      <c r="B355" s="77" t="str">
        <f>$A$131</f>
        <v>2 Labourers and Light Vehicle (days)</v>
      </c>
      <c r="C355" s="78"/>
      <c r="D355" s="79">
        <f>$C$131</f>
        <v>1900</v>
      </c>
      <c r="E355" s="80">
        <f t="shared" si="11"/>
        <v>0</v>
      </c>
      <c r="G355" s="76"/>
      <c r="H355" s="77" t="str">
        <f>$A$131</f>
        <v>2 Labourers and Light Vehicle (days)</v>
      </c>
      <c r="I355" s="78">
        <v>1</v>
      </c>
      <c r="J355" s="79">
        <f>$C$131</f>
        <v>1900</v>
      </c>
      <c r="K355" s="80">
        <f t="shared" si="12"/>
        <v>1900</v>
      </c>
      <c r="M355" s="76"/>
      <c r="N355" s="77" t="str">
        <f>$A$131</f>
        <v>2 Labourers and Light Vehicle (days)</v>
      </c>
      <c r="O355" s="78">
        <v>1</v>
      </c>
      <c r="P355" s="79">
        <f>$C$131</f>
        <v>1900</v>
      </c>
      <c r="Q355" s="80">
        <f t="shared" si="13"/>
        <v>1900</v>
      </c>
    </row>
    <row r="356" spans="1:17" outlineLevel="1" x14ac:dyDescent="0.25">
      <c r="A356" s="76"/>
      <c r="B356" s="77" t="str">
        <f>$A$132</f>
        <v>2 Man Traffic Crew and Ute</v>
      </c>
      <c r="C356" s="78">
        <v>1</v>
      </c>
      <c r="D356" s="79">
        <f>$C$132</f>
        <v>240</v>
      </c>
      <c r="E356" s="80">
        <f t="shared" si="11"/>
        <v>240</v>
      </c>
      <c r="G356" s="76"/>
      <c r="H356" s="77" t="str">
        <f>$A$132</f>
        <v>2 Man Traffic Crew and Ute</v>
      </c>
      <c r="I356" s="78">
        <v>1</v>
      </c>
      <c r="J356" s="79">
        <f>$C$132</f>
        <v>240</v>
      </c>
      <c r="K356" s="80">
        <f t="shared" si="12"/>
        <v>240</v>
      </c>
      <c r="M356" s="76"/>
      <c r="N356" s="77" t="str">
        <f>$A$132</f>
        <v>2 Man Traffic Crew and Ute</v>
      </c>
      <c r="O356" s="78">
        <v>1</v>
      </c>
      <c r="P356" s="79">
        <f>$C$132</f>
        <v>240</v>
      </c>
      <c r="Q356" s="80">
        <f t="shared" si="13"/>
        <v>240</v>
      </c>
    </row>
    <row r="357" spans="1:17" outlineLevel="1" x14ac:dyDescent="0.25">
      <c r="A357" s="76"/>
      <c r="B357" s="77" t="str">
        <f>$A$133</f>
        <v>Supervisor With Vehicle (hrs)</v>
      </c>
      <c r="C357" s="78">
        <v>10</v>
      </c>
      <c r="D357" s="79">
        <f>$C$133</f>
        <v>105</v>
      </c>
      <c r="E357" s="80">
        <f t="shared" si="11"/>
        <v>1050</v>
      </c>
      <c r="G357" s="76"/>
      <c r="H357" s="77" t="str">
        <f>$A$133</f>
        <v>Supervisor With Vehicle (hrs)</v>
      </c>
      <c r="I357" s="78">
        <v>10</v>
      </c>
      <c r="J357" s="79">
        <f>$C$133</f>
        <v>105</v>
      </c>
      <c r="K357" s="80">
        <f t="shared" si="12"/>
        <v>1050</v>
      </c>
      <c r="M357" s="76"/>
      <c r="N357" s="77" t="str">
        <f>$A$133</f>
        <v>Supervisor With Vehicle (hrs)</v>
      </c>
      <c r="O357" s="78">
        <v>10</v>
      </c>
      <c r="P357" s="79">
        <f>$C$133</f>
        <v>105</v>
      </c>
      <c r="Q357" s="80">
        <f t="shared" si="13"/>
        <v>1050</v>
      </c>
    </row>
    <row r="358" spans="1:17" outlineLevel="1" x14ac:dyDescent="0.25">
      <c r="A358" s="76"/>
      <c r="B358" s="77" t="str">
        <f>$A$134</f>
        <v>Custom 2</v>
      </c>
      <c r="C358" s="78"/>
      <c r="D358" s="79">
        <f>$C$134</f>
        <v>0</v>
      </c>
      <c r="E358" s="80">
        <f t="shared" si="11"/>
        <v>0</v>
      </c>
      <c r="G358" s="76"/>
      <c r="H358" s="77" t="str">
        <f>$A$134</f>
        <v>Custom 2</v>
      </c>
      <c r="I358" s="78"/>
      <c r="J358" s="79">
        <f>$C$134</f>
        <v>0</v>
      </c>
      <c r="K358" s="80">
        <f t="shared" si="12"/>
        <v>0</v>
      </c>
      <c r="M358" s="76"/>
      <c r="N358" s="77" t="str">
        <f>$A$134</f>
        <v>Custom 2</v>
      </c>
      <c r="O358" s="78"/>
      <c r="P358" s="79">
        <f>$C$134</f>
        <v>0</v>
      </c>
      <c r="Q358" s="80">
        <f t="shared" si="13"/>
        <v>0</v>
      </c>
    </row>
    <row r="359" spans="1:17" outlineLevel="1" x14ac:dyDescent="0.25">
      <c r="A359" s="76"/>
      <c r="B359" s="77" t="str">
        <f>$A$135</f>
        <v>Custom 3</v>
      </c>
      <c r="C359" s="78"/>
      <c r="D359" s="79">
        <f>$C$135</f>
        <v>0</v>
      </c>
      <c r="E359" s="80">
        <f t="shared" si="11"/>
        <v>0</v>
      </c>
      <c r="G359" s="76"/>
      <c r="H359" s="77" t="str">
        <f>$A$135</f>
        <v>Custom 3</v>
      </c>
      <c r="I359" s="78"/>
      <c r="J359" s="79">
        <f>$C$135</f>
        <v>0</v>
      </c>
      <c r="K359" s="80">
        <f t="shared" si="12"/>
        <v>0</v>
      </c>
      <c r="M359" s="76"/>
      <c r="N359" s="77" t="str">
        <f>$A$135</f>
        <v>Custom 3</v>
      </c>
      <c r="O359" s="78"/>
      <c r="P359" s="79">
        <f>$C$135</f>
        <v>0</v>
      </c>
      <c r="Q359" s="80">
        <f t="shared" si="13"/>
        <v>0</v>
      </c>
    </row>
    <row r="360" spans="1:17" outlineLevel="1" x14ac:dyDescent="0.25">
      <c r="A360" s="76"/>
      <c r="B360" s="77" t="str">
        <f>$A$136</f>
        <v>Custom 4</v>
      </c>
      <c r="C360" s="78"/>
      <c r="D360" s="79">
        <f>$C$136</f>
        <v>0</v>
      </c>
      <c r="E360" s="80">
        <f t="shared" si="11"/>
        <v>0</v>
      </c>
      <c r="G360" s="76"/>
      <c r="H360" s="77" t="str">
        <f>$A$136</f>
        <v>Custom 4</v>
      </c>
      <c r="I360" s="78"/>
      <c r="J360" s="79">
        <f>$C$136</f>
        <v>0</v>
      </c>
      <c r="K360" s="80">
        <f t="shared" si="12"/>
        <v>0</v>
      </c>
      <c r="M360" s="76"/>
      <c r="N360" s="77" t="str">
        <f>$A$136</f>
        <v>Custom 4</v>
      </c>
      <c r="O360" s="78"/>
      <c r="P360" s="79">
        <f>$C$136</f>
        <v>0</v>
      </c>
      <c r="Q360" s="80">
        <f t="shared" si="13"/>
        <v>0</v>
      </c>
    </row>
    <row r="361" spans="1:17" outlineLevel="1" x14ac:dyDescent="0.25">
      <c r="A361" s="76"/>
      <c r="B361" s="77" t="str">
        <f>$A$137</f>
        <v>6 Wheel Tipper</v>
      </c>
      <c r="C361" s="78"/>
      <c r="D361" s="79">
        <f>$C$137</f>
        <v>0</v>
      </c>
      <c r="E361" s="80">
        <f t="shared" si="11"/>
        <v>0</v>
      </c>
      <c r="G361" s="76"/>
      <c r="H361" s="77" t="str">
        <f>$A$137</f>
        <v>6 Wheel Tipper</v>
      </c>
      <c r="I361" s="78"/>
      <c r="J361" s="79">
        <f>$C$137</f>
        <v>0</v>
      </c>
      <c r="K361" s="80">
        <f t="shared" si="12"/>
        <v>0</v>
      </c>
      <c r="M361" s="76"/>
      <c r="N361" s="77" t="str">
        <f>$A$137</f>
        <v>6 Wheel Tipper</v>
      </c>
      <c r="O361" s="78"/>
      <c r="P361" s="79">
        <f>$C$137</f>
        <v>0</v>
      </c>
      <c r="Q361" s="80">
        <f t="shared" si="13"/>
        <v>0</v>
      </c>
    </row>
    <row r="362" spans="1:17" outlineLevel="1" x14ac:dyDescent="0.25">
      <c r="A362" s="76"/>
      <c r="B362" s="77" t="str">
        <f>$A$138</f>
        <v>5T Excavator</v>
      </c>
      <c r="C362" s="78"/>
      <c r="D362" s="79">
        <f>$C$138</f>
        <v>0</v>
      </c>
      <c r="E362" s="80">
        <f t="shared" si="11"/>
        <v>0</v>
      </c>
      <c r="G362" s="76"/>
      <c r="H362" s="77" t="str">
        <f>$A$138</f>
        <v>5T Excavator</v>
      </c>
      <c r="I362" s="78"/>
      <c r="J362" s="79">
        <f>$C$138</f>
        <v>0</v>
      </c>
      <c r="K362" s="80">
        <f t="shared" si="12"/>
        <v>0</v>
      </c>
      <c r="M362" s="76"/>
      <c r="N362" s="77" t="str">
        <f>$A$138</f>
        <v>5T Excavator</v>
      </c>
      <c r="O362" s="78"/>
      <c r="P362" s="79">
        <f>$C$138</f>
        <v>0</v>
      </c>
      <c r="Q362" s="80">
        <f t="shared" si="13"/>
        <v>0</v>
      </c>
    </row>
    <row r="363" spans="1:17" outlineLevel="1" x14ac:dyDescent="0.25">
      <c r="A363" s="76"/>
      <c r="B363" s="77" t="str">
        <f>$A$139</f>
        <v>Culvert Cleaner</v>
      </c>
      <c r="C363" s="78"/>
      <c r="D363" s="79">
        <f>$C$139</f>
        <v>0</v>
      </c>
      <c r="E363" s="80">
        <f t="shared" si="11"/>
        <v>0</v>
      </c>
      <c r="G363" s="76"/>
      <c r="H363" s="77" t="str">
        <f>$A$139</f>
        <v>Culvert Cleaner</v>
      </c>
      <c r="I363" s="78"/>
      <c r="J363" s="79">
        <f>$C$139</f>
        <v>0</v>
      </c>
      <c r="K363" s="80">
        <f t="shared" si="12"/>
        <v>0</v>
      </c>
      <c r="M363" s="76"/>
      <c r="N363" s="77" t="str">
        <f>$A$139</f>
        <v>Culvert Cleaner</v>
      </c>
      <c r="O363" s="78"/>
      <c r="P363" s="79">
        <f>$C$139</f>
        <v>0</v>
      </c>
      <c r="Q363" s="80">
        <f t="shared" si="13"/>
        <v>0</v>
      </c>
    </row>
    <row r="364" spans="1:17" outlineLevel="1" x14ac:dyDescent="0.25">
      <c r="A364" s="76"/>
      <c r="B364" s="77" t="str">
        <f>$A$141</f>
        <v>Purchase gravel (m3)</v>
      </c>
      <c r="C364" s="78"/>
      <c r="D364" s="79">
        <f>$C$141</f>
        <v>0.88</v>
      </c>
      <c r="E364" s="80">
        <f t="shared" si="11"/>
        <v>0</v>
      </c>
      <c r="G364" s="76"/>
      <c r="H364" s="77" t="str">
        <f>$A$141</f>
        <v>Purchase gravel (m3)</v>
      </c>
      <c r="I364" s="78"/>
      <c r="J364" s="79">
        <f>$C$141</f>
        <v>0.88</v>
      </c>
      <c r="K364" s="80">
        <f t="shared" si="12"/>
        <v>0</v>
      </c>
      <c r="M364" s="76"/>
      <c r="N364" s="77" t="str">
        <f>$A$141</f>
        <v>Purchase gravel (m3)</v>
      </c>
      <c r="O364" s="78"/>
      <c r="P364" s="79">
        <f>$C$141</f>
        <v>0.88</v>
      </c>
      <c r="Q364" s="80">
        <f t="shared" si="13"/>
        <v>0</v>
      </c>
    </row>
    <row r="365" spans="1:17" outlineLevel="1" x14ac:dyDescent="0.25">
      <c r="A365" s="76"/>
      <c r="B365" s="77" t="str">
        <f>$A$142</f>
        <v>Gravel Push Up (m3)</v>
      </c>
      <c r="C365" s="78"/>
      <c r="D365" s="79">
        <f>$C$142</f>
        <v>3</v>
      </c>
      <c r="E365" s="80">
        <f t="shared" si="11"/>
        <v>0</v>
      </c>
      <c r="G365" s="76"/>
      <c r="H365" s="77" t="str">
        <f>$A$142</f>
        <v>Gravel Push Up (m3)</v>
      </c>
      <c r="I365" s="78"/>
      <c r="J365" s="79">
        <f>$C$142</f>
        <v>3</v>
      </c>
      <c r="K365" s="80">
        <f t="shared" si="12"/>
        <v>0</v>
      </c>
      <c r="M365" s="76"/>
      <c r="N365" s="77" t="str">
        <f>$A$142</f>
        <v>Gravel Push Up (m3)</v>
      </c>
      <c r="O365" s="78"/>
      <c r="P365" s="79">
        <f>$C$142</f>
        <v>3</v>
      </c>
      <c r="Q365" s="80">
        <f t="shared" si="13"/>
        <v>0</v>
      </c>
    </row>
    <row r="366" spans="1:17" outlineLevel="1" x14ac:dyDescent="0.25">
      <c r="A366" s="76"/>
      <c r="B366" s="77" t="str">
        <f>$A$143</f>
        <v>Purchase water (kL)</v>
      </c>
      <c r="C366" s="78"/>
      <c r="D366" s="79">
        <f>$C$143</f>
        <v>1</v>
      </c>
      <c r="E366" s="80">
        <f t="shared" si="11"/>
        <v>0</v>
      </c>
      <c r="G366" s="76"/>
      <c r="H366" s="77" t="str">
        <f>$A$143</f>
        <v>Purchase water (kL)</v>
      </c>
      <c r="I366" s="78"/>
      <c r="J366" s="79">
        <f>$C$143</f>
        <v>1</v>
      </c>
      <c r="K366" s="80">
        <f t="shared" si="12"/>
        <v>0</v>
      </c>
      <c r="M366" s="76"/>
      <c r="N366" s="77" t="str">
        <f>$A$143</f>
        <v>Purchase water (kL)</v>
      </c>
      <c r="O366" s="78"/>
      <c r="P366" s="79">
        <f>$C$143</f>
        <v>1</v>
      </c>
      <c r="Q366" s="80">
        <f t="shared" si="13"/>
        <v>0</v>
      </c>
    </row>
    <row r="367" spans="1:17" outlineLevel="1" x14ac:dyDescent="0.25">
      <c r="A367" s="76"/>
      <c r="B367" s="77" t="str">
        <f>$A$144</f>
        <v>Concrete contract crew (days)</v>
      </c>
      <c r="C367" s="78"/>
      <c r="D367" s="79">
        <f>$C$144</f>
        <v>3500</v>
      </c>
      <c r="E367" s="80">
        <f t="shared" si="11"/>
        <v>0</v>
      </c>
      <c r="G367" s="76"/>
      <c r="H367" s="77" t="str">
        <f>$A$144</f>
        <v>Concrete contract crew (days)</v>
      </c>
      <c r="I367" s="78"/>
      <c r="J367" s="79">
        <f>$C$144</f>
        <v>3500</v>
      </c>
      <c r="K367" s="80">
        <f t="shared" si="12"/>
        <v>0</v>
      </c>
      <c r="M367" s="76"/>
      <c r="N367" s="77" t="str">
        <f>$A$144</f>
        <v>Concrete contract crew (days)</v>
      </c>
      <c r="O367" s="78"/>
      <c r="P367" s="79">
        <f>$C$144</f>
        <v>3500</v>
      </c>
      <c r="Q367" s="80">
        <f t="shared" si="13"/>
        <v>0</v>
      </c>
    </row>
    <row r="368" spans="1:17" outlineLevel="1" x14ac:dyDescent="0.25">
      <c r="A368" s="76"/>
      <c r="B368" s="77" t="str">
        <f>$A$145</f>
        <v>Concrete (m3)</v>
      </c>
      <c r="C368" s="78"/>
      <c r="D368" s="79">
        <f>$C$145</f>
        <v>300</v>
      </c>
      <c r="E368" s="80">
        <f t="shared" si="11"/>
        <v>0</v>
      </c>
      <c r="G368" s="76"/>
      <c r="H368" s="77" t="str">
        <f>$A$145</f>
        <v>Concrete (m3)</v>
      </c>
      <c r="I368" s="78"/>
      <c r="J368" s="79">
        <f>$C$145</f>
        <v>300</v>
      </c>
      <c r="K368" s="80">
        <f t="shared" si="12"/>
        <v>0</v>
      </c>
      <c r="M368" s="76"/>
      <c r="N368" s="77" t="str">
        <f>$A$145</f>
        <v>Concrete (m3)</v>
      </c>
      <c r="O368" s="78"/>
      <c r="P368" s="79">
        <f>$C$145</f>
        <v>300</v>
      </c>
      <c r="Q368" s="80">
        <f t="shared" si="13"/>
        <v>0</v>
      </c>
    </row>
    <row r="369" spans="1:17" outlineLevel="1" x14ac:dyDescent="0.25">
      <c r="A369" s="76"/>
      <c r="B369" s="77" t="str">
        <f>$A$146</f>
        <v>Sand Subgrade Push Up (m3)</v>
      </c>
      <c r="C369" s="78"/>
      <c r="D369" s="79">
        <f>$C$146</f>
        <v>0</v>
      </c>
      <c r="E369" s="80">
        <f t="shared" si="11"/>
        <v>0</v>
      </c>
      <c r="G369" s="76"/>
      <c r="H369" s="77" t="str">
        <f>$A$146</f>
        <v>Sand Subgrade Push Up (m3)</v>
      </c>
      <c r="I369" s="78"/>
      <c r="J369" s="79">
        <f>$C$146</f>
        <v>0</v>
      </c>
      <c r="K369" s="80">
        <f t="shared" si="12"/>
        <v>0</v>
      </c>
      <c r="M369" s="76"/>
      <c r="N369" s="77" t="str">
        <f>$A$146</f>
        <v>Sand Subgrade Push Up (m3)</v>
      </c>
      <c r="O369" s="78"/>
      <c r="P369" s="79">
        <f>$C$146</f>
        <v>0</v>
      </c>
      <c r="Q369" s="80">
        <f t="shared" si="13"/>
        <v>0</v>
      </c>
    </row>
    <row r="370" spans="1:17" outlineLevel="1" x14ac:dyDescent="0.25">
      <c r="A370" s="76"/>
      <c r="B370" s="77" t="str">
        <f>$A$147</f>
        <v>450mm RCP</v>
      </c>
      <c r="C370" s="78"/>
      <c r="D370" s="79">
        <f>$C$147</f>
        <v>250</v>
      </c>
      <c r="E370" s="80">
        <f t="shared" si="11"/>
        <v>0</v>
      </c>
      <c r="G370" s="76"/>
      <c r="H370" s="77" t="str">
        <f>$A$147</f>
        <v>450mm RCP</v>
      </c>
      <c r="I370" s="78"/>
      <c r="J370" s="79">
        <f>$C$147</f>
        <v>250</v>
      </c>
      <c r="K370" s="80">
        <f t="shared" si="12"/>
        <v>0</v>
      </c>
      <c r="M370" s="76"/>
      <c r="N370" s="77" t="str">
        <f>$A$147</f>
        <v>450mm RCP</v>
      </c>
      <c r="O370" s="78"/>
      <c r="P370" s="79">
        <f>$C$147</f>
        <v>250</v>
      </c>
      <c r="Q370" s="80">
        <f t="shared" si="13"/>
        <v>0</v>
      </c>
    </row>
    <row r="371" spans="1:17" outlineLevel="1" x14ac:dyDescent="0.25">
      <c r="A371" s="76"/>
      <c r="B371" s="77" t="str">
        <f>$A$148</f>
        <v>375/450mm HW</v>
      </c>
      <c r="C371" s="78"/>
      <c r="D371" s="79">
        <f>$C$148</f>
        <v>300</v>
      </c>
      <c r="E371" s="80">
        <f t="shared" si="11"/>
        <v>0</v>
      </c>
      <c r="G371" s="76"/>
      <c r="H371" s="77" t="str">
        <f>$A$148</f>
        <v>375/450mm HW</v>
      </c>
      <c r="I371" s="78"/>
      <c r="J371" s="79">
        <f>$C$148</f>
        <v>300</v>
      </c>
      <c r="K371" s="80">
        <f t="shared" si="12"/>
        <v>0</v>
      </c>
      <c r="M371" s="76"/>
      <c r="N371" s="77" t="str">
        <f>$A$148</f>
        <v>375/450mm HW</v>
      </c>
      <c r="O371" s="78"/>
      <c r="P371" s="79">
        <f>$C$148</f>
        <v>300</v>
      </c>
      <c r="Q371" s="80">
        <f t="shared" si="13"/>
        <v>0</v>
      </c>
    </row>
    <row r="372" spans="1:17" outlineLevel="1" x14ac:dyDescent="0.25">
      <c r="A372" s="76"/>
      <c r="B372" s="77" t="str">
        <f>$A$149</f>
        <v>525/600mm HW</v>
      </c>
      <c r="C372" s="78"/>
      <c r="D372" s="79">
        <f>$C$149</f>
        <v>375</v>
      </c>
      <c r="E372" s="80">
        <f t="shared" si="11"/>
        <v>0</v>
      </c>
      <c r="G372" s="76"/>
      <c r="H372" s="77" t="str">
        <f>$A$149</f>
        <v>525/600mm HW</v>
      </c>
      <c r="I372" s="78"/>
      <c r="J372" s="79">
        <f>$C$149</f>
        <v>375</v>
      </c>
      <c r="K372" s="80">
        <f t="shared" si="12"/>
        <v>0</v>
      </c>
      <c r="M372" s="76"/>
      <c r="N372" s="77" t="str">
        <f>$A$149</f>
        <v>525/600mm HW</v>
      </c>
      <c r="O372" s="78"/>
      <c r="P372" s="79">
        <f>$C$149</f>
        <v>375</v>
      </c>
      <c r="Q372" s="80">
        <f t="shared" si="13"/>
        <v>0</v>
      </c>
    </row>
    <row r="373" spans="1:17" outlineLevel="1" x14ac:dyDescent="0.25">
      <c r="A373" s="76"/>
      <c r="B373" s="77" t="str">
        <f>$A$150</f>
        <v>900mm HW</v>
      </c>
      <c r="C373" s="78"/>
      <c r="D373" s="79">
        <f>$C$150</f>
        <v>0</v>
      </c>
      <c r="E373" s="80">
        <f t="shared" si="11"/>
        <v>0</v>
      </c>
      <c r="G373" s="76"/>
      <c r="H373" s="77" t="str">
        <f>$A$150</f>
        <v>900mm HW</v>
      </c>
      <c r="I373" s="78"/>
      <c r="J373" s="79">
        <f>$C$150</f>
        <v>0</v>
      </c>
      <c r="K373" s="80">
        <f t="shared" si="12"/>
        <v>0</v>
      </c>
      <c r="M373" s="76"/>
      <c r="N373" s="77" t="str">
        <f>$A$150</f>
        <v>900mm HW</v>
      </c>
      <c r="O373" s="78"/>
      <c r="P373" s="79">
        <f>$C$150</f>
        <v>0</v>
      </c>
      <c r="Q373" s="80">
        <f t="shared" si="13"/>
        <v>0</v>
      </c>
    </row>
    <row r="374" spans="1:17" outlineLevel="1" x14ac:dyDescent="0.25">
      <c r="A374" s="76"/>
      <c r="B374" s="77" t="str">
        <f>$A$151</f>
        <v>Rock Protection at 0.5m deep (m2)</v>
      </c>
      <c r="C374" s="78"/>
      <c r="D374" s="79">
        <f>$C$151</f>
        <v>0</v>
      </c>
      <c r="E374" s="80">
        <f t="shared" si="11"/>
        <v>0</v>
      </c>
      <c r="G374" s="76"/>
      <c r="H374" s="77" t="str">
        <f>$A$151</f>
        <v>Rock Protection at 0.5m deep (m2)</v>
      </c>
      <c r="I374" s="78"/>
      <c r="J374" s="79">
        <f>$C$151</f>
        <v>0</v>
      </c>
      <c r="K374" s="80">
        <f t="shared" si="12"/>
        <v>0</v>
      </c>
      <c r="M374" s="76"/>
      <c r="N374" s="77" t="str">
        <f>$A$151</f>
        <v>Rock Protection at 0.5m deep (m2)</v>
      </c>
      <c r="O374" s="78"/>
      <c r="P374" s="79">
        <f>$C$151</f>
        <v>0</v>
      </c>
      <c r="Q374" s="80">
        <f t="shared" si="13"/>
        <v>0</v>
      </c>
    </row>
    <row r="375" spans="1:17" outlineLevel="1" x14ac:dyDescent="0.25">
      <c r="A375" s="76"/>
      <c r="B375" s="77" t="str">
        <f>$A$152</f>
        <v>Bitumen 2 coat emulsion seal (m2)</v>
      </c>
      <c r="C375" s="78"/>
      <c r="D375" s="79">
        <f>$C$152</f>
        <v>22</v>
      </c>
      <c r="E375" s="80">
        <f t="shared" si="11"/>
        <v>0</v>
      </c>
      <c r="G375" s="76"/>
      <c r="H375" s="77" t="str">
        <f>$A$152</f>
        <v>Bitumen 2 coat emulsion seal (m2)</v>
      </c>
      <c r="I375" s="78"/>
      <c r="J375" s="79">
        <f>$C$152</f>
        <v>22</v>
      </c>
      <c r="K375" s="80">
        <f t="shared" si="12"/>
        <v>0</v>
      </c>
      <c r="M375" s="76"/>
      <c r="N375" s="77" t="str">
        <f>$A$152</f>
        <v>Bitumen 2 coat emulsion seal (m2)</v>
      </c>
      <c r="O375" s="78"/>
      <c r="P375" s="79">
        <f>$C$152</f>
        <v>22</v>
      </c>
      <c r="Q375" s="80">
        <f t="shared" si="13"/>
        <v>0</v>
      </c>
    </row>
    <row r="376" spans="1:17" outlineLevel="1" x14ac:dyDescent="0.25">
      <c r="A376" s="223"/>
      <c r="B376" s="77" t="str">
        <f>$A$153</f>
        <v>Traffic Signs and Cones (km/week)</v>
      </c>
      <c r="C376" s="78"/>
      <c r="D376" s="79">
        <f>$C$153</f>
        <v>500</v>
      </c>
      <c r="E376" s="80">
        <f t="shared" si="11"/>
        <v>0</v>
      </c>
      <c r="G376" s="223"/>
      <c r="H376" s="77" t="str">
        <f>$A$153</f>
        <v>Traffic Signs and Cones (km/week)</v>
      </c>
      <c r="I376" s="78"/>
      <c r="J376" s="79">
        <f>$C$153</f>
        <v>500</v>
      </c>
      <c r="K376" s="80">
        <f t="shared" si="12"/>
        <v>0</v>
      </c>
      <c r="M376" s="223"/>
      <c r="N376" s="77" t="str">
        <f>$A$153</f>
        <v>Traffic Signs and Cones (km/week)</v>
      </c>
      <c r="O376" s="78"/>
      <c r="P376" s="79">
        <f>$C$153</f>
        <v>500</v>
      </c>
      <c r="Q376" s="80">
        <f t="shared" si="13"/>
        <v>0</v>
      </c>
    </row>
    <row r="377" spans="1:17" outlineLevel="1" x14ac:dyDescent="0.25">
      <c r="A377" s="223"/>
      <c r="B377" s="77" t="str">
        <f>$A$154</f>
        <v>Custom 1</v>
      </c>
      <c r="C377" s="78"/>
      <c r="D377" s="79">
        <f>$C$154</f>
        <v>0</v>
      </c>
      <c r="E377" s="80">
        <f t="shared" si="11"/>
        <v>0</v>
      </c>
      <c r="G377" s="223"/>
      <c r="H377" s="77" t="str">
        <f>$A$154</f>
        <v>Custom 1</v>
      </c>
      <c r="I377" s="78"/>
      <c r="J377" s="79">
        <f>$C$154</f>
        <v>0</v>
      </c>
      <c r="K377" s="80">
        <f t="shared" si="12"/>
        <v>0</v>
      </c>
      <c r="M377" s="223"/>
      <c r="N377" s="77" t="str">
        <f>$A$154</f>
        <v>Custom 1</v>
      </c>
      <c r="O377" s="78"/>
      <c r="P377" s="79">
        <f>$C$154</f>
        <v>0</v>
      </c>
      <c r="Q377" s="80">
        <f t="shared" si="13"/>
        <v>0</v>
      </c>
    </row>
    <row r="378" spans="1:17" outlineLevel="1" x14ac:dyDescent="0.25">
      <c r="A378" s="223"/>
      <c r="B378" s="77" t="str">
        <f>$A$155</f>
        <v>Custom 2</v>
      </c>
      <c r="C378" s="78"/>
      <c r="D378" s="79">
        <f>$C$155</f>
        <v>0</v>
      </c>
      <c r="E378" s="80">
        <f t="shared" si="11"/>
        <v>0</v>
      </c>
      <c r="G378" s="223"/>
      <c r="H378" s="77" t="str">
        <f>$A$155</f>
        <v>Custom 2</v>
      </c>
      <c r="I378" s="78"/>
      <c r="J378" s="79">
        <f>$C$155</f>
        <v>0</v>
      </c>
      <c r="K378" s="80">
        <f t="shared" si="12"/>
        <v>0</v>
      </c>
      <c r="M378" s="223"/>
      <c r="N378" s="77" t="str">
        <f>$A$155</f>
        <v>Custom 2</v>
      </c>
      <c r="O378" s="78"/>
      <c r="P378" s="79">
        <f>$C$155</f>
        <v>0</v>
      </c>
      <c r="Q378" s="80">
        <f t="shared" si="13"/>
        <v>0</v>
      </c>
    </row>
    <row r="379" spans="1:17" outlineLevel="1" x14ac:dyDescent="0.25">
      <c r="A379" s="223"/>
      <c r="B379" s="77" t="str">
        <f>$A$156</f>
        <v>Custom 3</v>
      </c>
      <c r="C379" s="78"/>
      <c r="D379" s="79">
        <f>$C$156</f>
        <v>0</v>
      </c>
      <c r="E379" s="80">
        <f t="shared" si="11"/>
        <v>0</v>
      </c>
      <c r="G379" s="223"/>
      <c r="H379" s="77" t="str">
        <f>$A$156</f>
        <v>Custom 3</v>
      </c>
      <c r="I379" s="78"/>
      <c r="J379" s="79">
        <f>$C$156</f>
        <v>0</v>
      </c>
      <c r="K379" s="80">
        <f t="shared" si="12"/>
        <v>0</v>
      </c>
      <c r="M379" s="223"/>
      <c r="N379" s="77" t="str">
        <f>$A$156</f>
        <v>Custom 3</v>
      </c>
      <c r="O379" s="78"/>
      <c r="P379" s="79">
        <f>$C$156</f>
        <v>0</v>
      </c>
      <c r="Q379" s="80">
        <f t="shared" si="13"/>
        <v>0</v>
      </c>
    </row>
    <row r="380" spans="1:17" outlineLevel="1" x14ac:dyDescent="0.25">
      <c r="A380" s="223"/>
      <c r="B380" s="77" t="str">
        <f>$A$157</f>
        <v>Custom 4</v>
      </c>
      <c r="C380" s="78"/>
      <c r="D380" s="79">
        <f>$C$157</f>
        <v>0</v>
      </c>
      <c r="E380" s="80">
        <f t="shared" si="11"/>
        <v>0</v>
      </c>
      <c r="G380" s="223"/>
      <c r="H380" s="77" t="str">
        <f>$A$157</f>
        <v>Custom 4</v>
      </c>
      <c r="I380" s="78"/>
      <c r="J380" s="79">
        <f>$C$157</f>
        <v>0</v>
      </c>
      <c r="K380" s="80">
        <f t="shared" si="12"/>
        <v>0</v>
      </c>
      <c r="M380" s="223"/>
      <c r="N380" s="77" t="str">
        <f>$A$157</f>
        <v>Custom 4</v>
      </c>
      <c r="O380" s="78"/>
      <c r="P380" s="79">
        <f>$C$157</f>
        <v>0</v>
      </c>
      <c r="Q380" s="80">
        <f t="shared" si="13"/>
        <v>0</v>
      </c>
    </row>
    <row r="381" spans="1:17" outlineLevel="1" x14ac:dyDescent="0.25">
      <c r="A381" s="223"/>
      <c r="B381" s="77" t="str">
        <f>$A$158</f>
        <v>Custom 5</v>
      </c>
      <c r="C381" s="78"/>
      <c r="D381" s="79">
        <f>$C$158</f>
        <v>0</v>
      </c>
      <c r="E381" s="80">
        <f t="shared" si="11"/>
        <v>0</v>
      </c>
      <c r="G381" s="223"/>
      <c r="H381" s="77" t="str">
        <f>$A$158</f>
        <v>Custom 5</v>
      </c>
      <c r="I381" s="78"/>
      <c r="J381" s="79">
        <f>$C$158</f>
        <v>0</v>
      </c>
      <c r="K381" s="80">
        <f t="shared" si="12"/>
        <v>0</v>
      </c>
      <c r="M381" s="223"/>
      <c r="N381" s="77" t="str">
        <f>$A$158</f>
        <v>Custom 5</v>
      </c>
      <c r="O381" s="78"/>
      <c r="P381" s="79">
        <f>$C$158</f>
        <v>0</v>
      </c>
      <c r="Q381" s="80">
        <f t="shared" si="13"/>
        <v>0</v>
      </c>
    </row>
    <row r="382" spans="1:17" outlineLevel="1" x14ac:dyDescent="0.25">
      <c r="A382" s="223"/>
      <c r="B382" s="77" t="str">
        <f>$A$159</f>
        <v>Custom 6</v>
      </c>
      <c r="C382" s="78"/>
      <c r="D382" s="79">
        <f>$C$159</f>
        <v>0</v>
      </c>
      <c r="E382" s="80">
        <f t="shared" si="11"/>
        <v>0</v>
      </c>
      <c r="G382" s="223"/>
      <c r="H382" s="77" t="str">
        <f>$A$159</f>
        <v>Custom 6</v>
      </c>
      <c r="I382" s="78"/>
      <c r="J382" s="79">
        <f>$C$159</f>
        <v>0</v>
      </c>
      <c r="K382" s="80">
        <f t="shared" si="12"/>
        <v>0</v>
      </c>
      <c r="M382" s="223"/>
      <c r="N382" s="77" t="str">
        <f>$A$159</f>
        <v>Custom 6</v>
      </c>
      <c r="O382" s="78"/>
      <c r="P382" s="79">
        <f>$C$159</f>
        <v>0</v>
      </c>
      <c r="Q382" s="80">
        <f t="shared" si="13"/>
        <v>0</v>
      </c>
    </row>
    <row r="383" spans="1:17" outlineLevel="1" x14ac:dyDescent="0.25">
      <c r="A383" s="223"/>
      <c r="B383" s="77" t="str">
        <f>$A$160</f>
        <v>Custom 7</v>
      </c>
      <c r="C383" s="78"/>
      <c r="D383" s="79">
        <f>$C$160</f>
        <v>0</v>
      </c>
      <c r="E383" s="80">
        <f t="shared" si="11"/>
        <v>0</v>
      </c>
      <c r="G383" s="223"/>
      <c r="H383" s="77" t="str">
        <f>$A$160</f>
        <v>Custom 7</v>
      </c>
      <c r="I383" s="78"/>
      <c r="J383" s="79">
        <f>$C$160</f>
        <v>0</v>
      </c>
      <c r="K383" s="80">
        <f t="shared" si="12"/>
        <v>0</v>
      </c>
      <c r="M383" s="223"/>
      <c r="N383" s="77" t="str">
        <f>$A$160</f>
        <v>Custom 7</v>
      </c>
      <c r="O383" s="78"/>
      <c r="P383" s="79">
        <f>$C$160</f>
        <v>0</v>
      </c>
      <c r="Q383" s="80">
        <f t="shared" si="13"/>
        <v>0</v>
      </c>
    </row>
    <row r="384" spans="1:17" outlineLevel="1" x14ac:dyDescent="0.25">
      <c r="A384" s="223"/>
      <c r="B384" s="77" t="str">
        <f>$A$161</f>
        <v>Custom 8</v>
      </c>
      <c r="C384" s="78"/>
      <c r="D384" s="79">
        <f>$C$161</f>
        <v>0</v>
      </c>
      <c r="E384" s="80">
        <f t="shared" si="11"/>
        <v>0</v>
      </c>
      <c r="G384" s="223"/>
      <c r="H384" s="77" t="str">
        <f>$A$161</f>
        <v>Custom 8</v>
      </c>
      <c r="I384" s="78"/>
      <c r="J384" s="79">
        <f>$C$161</f>
        <v>0</v>
      </c>
      <c r="K384" s="80">
        <f t="shared" si="12"/>
        <v>0</v>
      </c>
      <c r="M384" s="223"/>
      <c r="N384" s="77" t="str">
        <f>$A$161</f>
        <v>Custom 8</v>
      </c>
      <c r="O384" s="78"/>
      <c r="P384" s="79">
        <f>$C$161</f>
        <v>0</v>
      </c>
      <c r="Q384" s="80">
        <f t="shared" si="13"/>
        <v>0</v>
      </c>
    </row>
    <row r="385" spans="1:17" outlineLevel="1" x14ac:dyDescent="0.25">
      <c r="A385" s="81" t="s">
        <v>122</v>
      </c>
      <c r="B385" s="82" t="s">
        <v>42</v>
      </c>
      <c r="C385" s="83" t="s">
        <v>121</v>
      </c>
      <c r="D385" s="84" t="s">
        <v>149</v>
      </c>
      <c r="E385" s="85">
        <f>IFERROR(C365/(D338*1000),"")</f>
        <v>0</v>
      </c>
      <c r="G385" s="81" t="s">
        <v>122</v>
      </c>
      <c r="H385" s="82" t="s">
        <v>42</v>
      </c>
      <c r="I385" s="83" t="s">
        <v>120</v>
      </c>
      <c r="J385" s="84" t="s">
        <v>149</v>
      </c>
      <c r="K385" s="85">
        <f>IFERROR(I365/(J338*1000),"")</f>
        <v>0</v>
      </c>
      <c r="M385" s="81" t="s">
        <v>122</v>
      </c>
      <c r="N385" s="82" t="s">
        <v>42</v>
      </c>
      <c r="O385" s="83" t="s">
        <v>121</v>
      </c>
      <c r="P385" s="84" t="s">
        <v>149</v>
      </c>
      <c r="Q385" s="85">
        <f>IFERROR(O365/(P338*1000),"")</f>
        <v>0</v>
      </c>
    </row>
    <row r="386" spans="1:17" outlineLevel="1" x14ac:dyDescent="0.25">
      <c r="A386" s="86"/>
      <c r="B386" s="82" t="s">
        <v>43</v>
      </c>
      <c r="C386" s="83" t="s">
        <v>121</v>
      </c>
      <c r="D386" s="87"/>
      <c r="E386" s="88"/>
      <c r="G386" s="86"/>
      <c r="H386" s="82" t="s">
        <v>43</v>
      </c>
      <c r="I386" s="83" t="s">
        <v>120</v>
      </c>
      <c r="J386" s="87"/>
      <c r="K386" s="88"/>
      <c r="M386" s="86"/>
      <c r="N386" s="82" t="s">
        <v>43</v>
      </c>
      <c r="O386" s="83" t="s">
        <v>120</v>
      </c>
      <c r="P386" s="87"/>
      <c r="Q386" s="88"/>
    </row>
    <row r="387" spans="1:17" outlineLevel="1" x14ac:dyDescent="0.25">
      <c r="A387" s="89"/>
      <c r="B387" s="82" t="s">
        <v>44</v>
      </c>
      <c r="C387" s="83" t="s">
        <v>121</v>
      </c>
      <c r="D387" s="87"/>
      <c r="E387" s="88"/>
      <c r="G387" s="89"/>
      <c r="H387" s="82" t="s">
        <v>44</v>
      </c>
      <c r="I387" s="83" t="s">
        <v>121</v>
      </c>
      <c r="J387" s="87"/>
      <c r="K387" s="88"/>
      <c r="M387" s="89"/>
      <c r="N387" s="82" t="s">
        <v>44</v>
      </c>
      <c r="O387" s="83" t="s">
        <v>121</v>
      </c>
      <c r="P387" s="87"/>
      <c r="Q387" s="88"/>
    </row>
    <row r="389" spans="1:17" ht="15.6" x14ac:dyDescent="0.3">
      <c r="A389" s="358" t="str">
        <f>D74</f>
        <v>Drain Silt/Debris Removal - Minor</v>
      </c>
      <c r="B389" s="63"/>
      <c r="C389" s="63"/>
      <c r="D389" s="64">
        <v>2</v>
      </c>
      <c r="E389" s="65" t="s">
        <v>38</v>
      </c>
      <c r="G389" s="358" t="str">
        <f>D75</f>
        <v>Drain Silt/Debris Removal - Medium</v>
      </c>
      <c r="H389" s="63"/>
      <c r="I389" s="63"/>
      <c r="J389" s="64">
        <v>1</v>
      </c>
      <c r="K389" s="65" t="s">
        <v>38</v>
      </c>
      <c r="L389" s="170"/>
      <c r="M389" s="358" t="str">
        <f>D76</f>
        <v>Drain Silt/Debris Removal - Heavy</v>
      </c>
      <c r="N389" s="63"/>
      <c r="O389" s="63"/>
      <c r="P389" s="64">
        <v>0.5</v>
      </c>
      <c r="Q389" s="65" t="s">
        <v>38</v>
      </c>
    </row>
    <row r="390" spans="1:17" x14ac:dyDescent="0.25">
      <c r="A390" s="439" t="str">
        <f>H74</f>
        <v>Silt/debris that can be simply graded/pushed to the side of the road</v>
      </c>
      <c r="B390" s="440"/>
      <c r="C390" s="441"/>
      <c r="D390" s="66">
        <f>D389*IF(C437="On",$D$167,1)*IF(C438="On",$D$168,1)*IF(C439="On",$D$169,1)</f>
        <v>2</v>
      </c>
      <c r="E390" s="67" t="s">
        <v>221</v>
      </c>
      <c r="G390" s="439" t="str">
        <f>H75</f>
        <v>Silt/debris that can be graded/pushed to the side of the road with some removal required up to 200mm deep</v>
      </c>
      <c r="H390" s="440"/>
      <c r="I390" s="441"/>
      <c r="J390" s="66">
        <f>J389*IF(I437="On",$D$167,1)*IF(I438="On",$D$168,1)*IF(I439="On",$D$169,1)</f>
        <v>0.8</v>
      </c>
      <c r="K390" s="67" t="s">
        <v>221</v>
      </c>
      <c r="L390" s="170"/>
      <c r="M390" s="439" t="str">
        <f>H76</f>
        <v>Large volumes of silt/debris requiring removal from site up to 500mm deep</v>
      </c>
      <c r="N390" s="440"/>
      <c r="O390" s="441"/>
      <c r="P390" s="66">
        <f>P389*IF(O437="On",$D$167,1)*IF(O438="On",$D$168,1)*IF(O439="On",$D$169,1)</f>
        <v>0.4</v>
      </c>
      <c r="Q390" s="67" t="s">
        <v>221</v>
      </c>
    </row>
    <row r="391" spans="1:17" x14ac:dyDescent="0.25">
      <c r="A391" s="442"/>
      <c r="B391" s="443"/>
      <c r="C391" s="444"/>
      <c r="D391" s="68" t="s">
        <v>3</v>
      </c>
      <c r="E391" s="69">
        <f>SUM(E395:E436)</f>
        <v>4440</v>
      </c>
      <c r="G391" s="442"/>
      <c r="H391" s="443"/>
      <c r="I391" s="444"/>
      <c r="J391" s="68" t="s">
        <v>3</v>
      </c>
      <c r="K391" s="69">
        <f>SUM(K395:K436)</f>
        <v>8365</v>
      </c>
      <c r="L391" s="170"/>
      <c r="M391" s="442"/>
      <c r="N391" s="443"/>
      <c r="O391" s="444"/>
      <c r="P391" s="68" t="s">
        <v>3</v>
      </c>
      <c r="Q391" s="69">
        <f>SUM(Q395:Q436)</f>
        <v>11740</v>
      </c>
    </row>
    <row r="392" spans="1:17" x14ac:dyDescent="0.25">
      <c r="A392" s="442"/>
      <c r="B392" s="443"/>
      <c r="C392" s="444"/>
      <c r="D392" s="70" t="s">
        <v>40</v>
      </c>
      <c r="E392" s="69">
        <f>E391/(1000*D390)</f>
        <v>2.2200000000000002</v>
      </c>
      <c r="G392" s="442"/>
      <c r="H392" s="443"/>
      <c r="I392" s="444"/>
      <c r="J392" s="70" t="s">
        <v>40</v>
      </c>
      <c r="K392" s="69">
        <f>K391/(1000*J390)</f>
        <v>10.456250000000001</v>
      </c>
      <c r="L392" s="170"/>
      <c r="M392" s="442"/>
      <c r="N392" s="443"/>
      <c r="O392" s="444"/>
      <c r="P392" s="70" t="s">
        <v>40</v>
      </c>
      <c r="Q392" s="69">
        <f>Q391/(1000*P390)</f>
        <v>29.35</v>
      </c>
    </row>
    <row r="393" spans="1:17" x14ac:dyDescent="0.25">
      <c r="A393" s="445"/>
      <c r="B393" s="446"/>
      <c r="C393" s="447"/>
      <c r="D393" s="71" t="s">
        <v>41</v>
      </c>
      <c r="E393" s="72">
        <f>E391/D390</f>
        <v>2220</v>
      </c>
      <c r="G393" s="445"/>
      <c r="H393" s="446"/>
      <c r="I393" s="447"/>
      <c r="J393" s="71" t="s">
        <v>41</v>
      </c>
      <c r="K393" s="72">
        <f>K391/J390</f>
        <v>10456.25</v>
      </c>
      <c r="L393" s="170"/>
      <c r="M393" s="445"/>
      <c r="N393" s="446"/>
      <c r="O393" s="447"/>
      <c r="P393" s="71" t="s">
        <v>41</v>
      </c>
      <c r="Q393" s="72">
        <f>Q391/P390</f>
        <v>29350</v>
      </c>
    </row>
    <row r="394" spans="1:17" outlineLevel="1" x14ac:dyDescent="0.25">
      <c r="A394" s="73"/>
      <c r="B394" s="74" t="s">
        <v>19</v>
      </c>
      <c r="C394" s="74" t="s">
        <v>37</v>
      </c>
      <c r="D394" s="74" t="s">
        <v>36</v>
      </c>
      <c r="E394" s="75" t="s">
        <v>39</v>
      </c>
      <c r="G394" s="73"/>
      <c r="H394" s="74" t="s">
        <v>19</v>
      </c>
      <c r="I394" s="74" t="s">
        <v>37</v>
      </c>
      <c r="J394" s="74" t="s">
        <v>36</v>
      </c>
      <c r="K394" s="75" t="s">
        <v>39</v>
      </c>
      <c r="M394" s="73"/>
      <c r="N394" s="74" t="s">
        <v>19</v>
      </c>
      <c r="O394" s="74" t="s">
        <v>37</v>
      </c>
      <c r="P394" s="74" t="s">
        <v>36</v>
      </c>
      <c r="Q394" s="75" t="s">
        <v>39</v>
      </c>
    </row>
    <row r="395" spans="1:17" outlineLevel="1" x14ac:dyDescent="0.25">
      <c r="A395" s="76"/>
      <c r="B395" s="77" t="str">
        <f>$A$119</f>
        <v>Grader (hrs)</v>
      </c>
      <c r="C395" s="78">
        <v>10</v>
      </c>
      <c r="D395" s="79">
        <f>$C$119</f>
        <v>180</v>
      </c>
      <c r="E395" s="80">
        <f>C395*D395</f>
        <v>1800</v>
      </c>
      <c r="G395" s="76"/>
      <c r="H395" s="77" t="str">
        <f>$A$119</f>
        <v>Grader (hrs)</v>
      </c>
      <c r="I395" s="78">
        <v>10</v>
      </c>
      <c r="J395" s="79">
        <f>$C$119</f>
        <v>180</v>
      </c>
      <c r="K395" s="80">
        <f>I395*J395</f>
        <v>1800</v>
      </c>
      <c r="M395" s="76"/>
      <c r="N395" s="77" t="str">
        <f>$A$119</f>
        <v>Grader (hrs)</v>
      </c>
      <c r="O395" s="78">
        <v>10</v>
      </c>
      <c r="P395" s="79">
        <f>$C$119</f>
        <v>180</v>
      </c>
      <c r="Q395" s="80">
        <f>O395*P395</f>
        <v>1800</v>
      </c>
    </row>
    <row r="396" spans="1:17" outlineLevel="1" x14ac:dyDescent="0.25">
      <c r="A396" s="76"/>
      <c r="B396" s="77" t="str">
        <f>$A$120</f>
        <v>Loader (hrs)</v>
      </c>
      <c r="C396" s="78">
        <v>2</v>
      </c>
      <c r="D396" s="79">
        <f>$C$120</f>
        <v>175</v>
      </c>
      <c r="E396" s="80">
        <f t="shared" ref="E396:E436" si="14">C396*D396</f>
        <v>350</v>
      </c>
      <c r="G396" s="76"/>
      <c r="H396" s="77" t="str">
        <f>$A$120</f>
        <v>Loader (hrs)</v>
      </c>
      <c r="I396" s="78">
        <v>5</v>
      </c>
      <c r="J396" s="79">
        <f>$C$120</f>
        <v>175</v>
      </c>
      <c r="K396" s="80">
        <f t="shared" ref="K396:K436" si="15">I396*J396</f>
        <v>875</v>
      </c>
      <c r="M396" s="76"/>
      <c r="N396" s="77" t="str">
        <f>$A$120</f>
        <v>Loader (hrs)</v>
      </c>
      <c r="O396" s="78">
        <v>10</v>
      </c>
      <c r="P396" s="79">
        <f>$C$120</f>
        <v>175</v>
      </c>
      <c r="Q396" s="80">
        <f t="shared" ref="Q396:Q436" si="16">O396*P396</f>
        <v>1750</v>
      </c>
    </row>
    <row r="397" spans="1:17" outlineLevel="1" x14ac:dyDescent="0.25">
      <c r="A397" s="76"/>
      <c r="B397" s="77" t="str">
        <f>$A$121</f>
        <v>Excavator (hrs)</v>
      </c>
      <c r="C397" s="78"/>
      <c r="D397" s="79">
        <f>$C$121</f>
        <v>145</v>
      </c>
      <c r="E397" s="80">
        <f t="shared" si="14"/>
        <v>0</v>
      </c>
      <c r="G397" s="76"/>
      <c r="H397" s="77" t="str">
        <f>$A$121</f>
        <v>Excavator (hrs)</v>
      </c>
      <c r="I397" s="78"/>
      <c r="J397" s="79">
        <f>$C$121</f>
        <v>145</v>
      </c>
      <c r="K397" s="80">
        <f t="shared" si="15"/>
        <v>0</v>
      </c>
      <c r="M397" s="76"/>
      <c r="N397" s="77" t="str">
        <f>$A$121</f>
        <v>Excavator (hrs)</v>
      </c>
      <c r="O397" s="78"/>
      <c r="P397" s="79">
        <f>$C$121</f>
        <v>145</v>
      </c>
      <c r="Q397" s="80">
        <f t="shared" si="16"/>
        <v>0</v>
      </c>
    </row>
    <row r="398" spans="1:17" outlineLevel="1" x14ac:dyDescent="0.25">
      <c r="A398" s="76"/>
      <c r="B398" s="77" t="str">
        <f>$A$122</f>
        <v>Backhoe (hrs)</v>
      </c>
      <c r="C398" s="78"/>
      <c r="D398" s="79">
        <f>$C$122</f>
        <v>145</v>
      </c>
      <c r="E398" s="80">
        <f t="shared" si="14"/>
        <v>0</v>
      </c>
      <c r="G398" s="76"/>
      <c r="H398" s="77" t="str">
        <f>$A$122</f>
        <v>Backhoe (hrs)</v>
      </c>
      <c r="I398" s="78"/>
      <c r="J398" s="79">
        <f>$C$122</f>
        <v>145</v>
      </c>
      <c r="K398" s="80">
        <f t="shared" si="15"/>
        <v>0</v>
      </c>
      <c r="M398" s="76"/>
      <c r="N398" s="77" t="str">
        <f>$A$122</f>
        <v>Backhoe (hrs)</v>
      </c>
      <c r="O398" s="78"/>
      <c r="P398" s="79">
        <f>$C$122</f>
        <v>145</v>
      </c>
      <c r="Q398" s="80">
        <f t="shared" si="16"/>
        <v>0</v>
      </c>
    </row>
    <row r="399" spans="1:17" outlineLevel="1" x14ac:dyDescent="0.25">
      <c r="A399" s="76"/>
      <c r="B399" s="77" t="str">
        <f>$A$123</f>
        <v>Road Train Side Tipper (hrs)</v>
      </c>
      <c r="C399" s="78"/>
      <c r="D399" s="79">
        <f>$C$123</f>
        <v>250</v>
      </c>
      <c r="E399" s="80">
        <f t="shared" si="14"/>
        <v>0</v>
      </c>
      <c r="G399" s="76"/>
      <c r="H399" s="77" t="str">
        <f>$A$123</f>
        <v>Road Train Side Tipper (hrs)</v>
      </c>
      <c r="I399" s="78"/>
      <c r="J399" s="79">
        <f>$C$123</f>
        <v>250</v>
      </c>
      <c r="K399" s="80">
        <f t="shared" si="15"/>
        <v>0</v>
      </c>
      <c r="M399" s="76"/>
      <c r="N399" s="77" t="str">
        <f>$A$123</f>
        <v>Road Train Side Tipper (hrs)</v>
      </c>
      <c r="O399" s="78"/>
      <c r="P399" s="79">
        <f>$C$123</f>
        <v>250</v>
      </c>
      <c r="Q399" s="80">
        <f t="shared" si="16"/>
        <v>0</v>
      </c>
    </row>
    <row r="400" spans="1:17" outlineLevel="1" x14ac:dyDescent="0.25">
      <c r="A400" s="76"/>
      <c r="B400" s="77" t="str">
        <f>$A$124</f>
        <v>Semi Side Tipper (hrs)</v>
      </c>
      <c r="C400" s="78">
        <v>2</v>
      </c>
      <c r="D400" s="79">
        <f>$C$124</f>
        <v>200</v>
      </c>
      <c r="E400" s="80">
        <f t="shared" si="14"/>
        <v>400</v>
      </c>
      <c r="G400" s="76"/>
      <c r="H400" s="77" t="str">
        <f>$A$124</f>
        <v>Semi Side Tipper (hrs)</v>
      </c>
      <c r="I400" s="78">
        <v>5</v>
      </c>
      <c r="J400" s="79">
        <f>$C$124</f>
        <v>200</v>
      </c>
      <c r="K400" s="80">
        <f t="shared" si="15"/>
        <v>1000</v>
      </c>
      <c r="M400" s="76"/>
      <c r="N400" s="77" t="str">
        <f>$A$124</f>
        <v>Semi Side Tipper (hrs)</v>
      </c>
      <c r="O400" s="78">
        <v>10</v>
      </c>
      <c r="P400" s="79">
        <f>$C$124</f>
        <v>200</v>
      </c>
      <c r="Q400" s="80">
        <f t="shared" si="16"/>
        <v>2000</v>
      </c>
    </row>
    <row r="401" spans="1:17" outlineLevel="1" x14ac:dyDescent="0.25">
      <c r="A401" s="76"/>
      <c r="B401" s="77" t="str">
        <f>$A$125</f>
        <v>Water Truck  (hrs)</v>
      </c>
      <c r="C401" s="78">
        <v>2</v>
      </c>
      <c r="D401" s="79">
        <f>$C$125</f>
        <v>165</v>
      </c>
      <c r="E401" s="80">
        <f t="shared" si="14"/>
        <v>330</v>
      </c>
      <c r="G401" s="76"/>
      <c r="H401" s="77" t="str">
        <f>$A$125</f>
        <v>Water Truck  (hrs)</v>
      </c>
      <c r="I401" s="78">
        <v>5</v>
      </c>
      <c r="J401" s="79">
        <f>$C$125</f>
        <v>165</v>
      </c>
      <c r="K401" s="80">
        <f t="shared" si="15"/>
        <v>825</v>
      </c>
      <c r="M401" s="76"/>
      <c r="N401" s="77" t="str">
        <f>$A$125</f>
        <v>Water Truck  (hrs)</v>
      </c>
      <c r="O401" s="78">
        <v>10</v>
      </c>
      <c r="P401" s="79">
        <f>$C$125</f>
        <v>165</v>
      </c>
      <c r="Q401" s="80">
        <f t="shared" si="16"/>
        <v>1650</v>
      </c>
    </row>
    <row r="402" spans="1:17" outlineLevel="1" x14ac:dyDescent="0.25">
      <c r="A402" s="76"/>
      <c r="B402" s="77" t="str">
        <f>$A$126</f>
        <v>Vibrating Roller (hrs)</v>
      </c>
      <c r="C402" s="78">
        <v>2</v>
      </c>
      <c r="D402" s="79">
        <f>$C$126</f>
        <v>135</v>
      </c>
      <c r="E402" s="80">
        <f t="shared" si="14"/>
        <v>270</v>
      </c>
      <c r="G402" s="76"/>
      <c r="H402" s="77" t="str">
        <f>$A$126</f>
        <v>Vibrating Roller (hrs)</v>
      </c>
      <c r="I402" s="78">
        <v>5</v>
      </c>
      <c r="J402" s="79">
        <f>$C$126</f>
        <v>135</v>
      </c>
      <c r="K402" s="80">
        <f t="shared" si="15"/>
        <v>675</v>
      </c>
      <c r="M402" s="76"/>
      <c r="N402" s="77" t="str">
        <f>$A$126</f>
        <v>Vibrating Roller (hrs)</v>
      </c>
      <c r="O402" s="78">
        <v>10</v>
      </c>
      <c r="P402" s="79">
        <f>$C$126</f>
        <v>135</v>
      </c>
      <c r="Q402" s="80">
        <f t="shared" si="16"/>
        <v>1350</v>
      </c>
    </row>
    <row r="403" spans="1:17" outlineLevel="1" x14ac:dyDescent="0.25">
      <c r="A403" s="76"/>
      <c r="B403" s="77" t="str">
        <f>$A$127</f>
        <v>Multi-tyred Roller (hrs)</v>
      </c>
      <c r="C403" s="78"/>
      <c r="D403" s="79">
        <f>$C$127</f>
        <v>135</v>
      </c>
      <c r="E403" s="80">
        <f t="shared" si="14"/>
        <v>0</v>
      </c>
      <c r="G403" s="76"/>
      <c r="H403" s="77" t="str">
        <f>$A$127</f>
        <v>Multi-tyred Roller (hrs)</v>
      </c>
      <c r="I403" s="78"/>
      <c r="J403" s="79">
        <f>$C$127</f>
        <v>135</v>
      </c>
      <c r="K403" s="80">
        <f t="shared" si="15"/>
        <v>0</v>
      </c>
      <c r="M403" s="76"/>
      <c r="N403" s="77" t="str">
        <f>$A$127</f>
        <v>Multi-tyred Roller (hrs)</v>
      </c>
      <c r="O403" s="78"/>
      <c r="P403" s="79">
        <f>$C$127</f>
        <v>135</v>
      </c>
      <c r="Q403" s="80">
        <f t="shared" si="16"/>
        <v>0</v>
      </c>
    </row>
    <row r="404" spans="1:17" outlineLevel="1" x14ac:dyDescent="0.25">
      <c r="A404" s="76"/>
      <c r="B404" s="77" t="str">
        <f>$A$128</f>
        <v>Dozer (hrs)</v>
      </c>
      <c r="C404" s="78"/>
      <c r="D404" s="79">
        <f>$C$128</f>
        <v>310</v>
      </c>
      <c r="E404" s="80">
        <f t="shared" si="14"/>
        <v>0</v>
      </c>
      <c r="G404" s="76"/>
      <c r="H404" s="77" t="str">
        <f>$A$128</f>
        <v>Dozer (hrs)</v>
      </c>
      <c r="I404" s="78"/>
      <c r="J404" s="79">
        <f>$C$128</f>
        <v>310</v>
      </c>
      <c r="K404" s="80">
        <f t="shared" si="15"/>
        <v>0</v>
      </c>
      <c r="M404" s="76"/>
      <c r="N404" s="77" t="str">
        <f>$A$128</f>
        <v>Dozer (hrs)</v>
      </c>
      <c r="O404" s="78"/>
      <c r="P404" s="79">
        <f>$C$128</f>
        <v>310</v>
      </c>
      <c r="Q404" s="80">
        <f t="shared" si="16"/>
        <v>0</v>
      </c>
    </row>
    <row r="405" spans="1:17" outlineLevel="1" x14ac:dyDescent="0.25">
      <c r="A405" s="76"/>
      <c r="B405" s="77" t="str">
        <f>$A$129</f>
        <v>Transport Float (hrs)</v>
      </c>
      <c r="C405" s="78"/>
      <c r="D405" s="79">
        <f>$C$129</f>
        <v>0</v>
      </c>
      <c r="E405" s="80">
        <f t="shared" si="14"/>
        <v>0</v>
      </c>
      <c r="G405" s="76"/>
      <c r="H405" s="77" t="str">
        <f>$A$129</f>
        <v>Transport Float (hrs)</v>
      </c>
      <c r="I405" s="78"/>
      <c r="J405" s="79">
        <f>$C$129</f>
        <v>0</v>
      </c>
      <c r="K405" s="80">
        <f t="shared" si="15"/>
        <v>0</v>
      </c>
      <c r="M405" s="76"/>
      <c r="N405" s="77" t="str">
        <f>$A$129</f>
        <v>Transport Float (hrs)</v>
      </c>
      <c r="O405" s="78"/>
      <c r="P405" s="79">
        <f>$C$129</f>
        <v>0</v>
      </c>
      <c r="Q405" s="80">
        <f t="shared" si="16"/>
        <v>0</v>
      </c>
    </row>
    <row r="406" spans="1:17" outlineLevel="1" x14ac:dyDescent="0.25">
      <c r="A406" s="76"/>
      <c r="B406" s="77" t="str">
        <f>$A$130</f>
        <v>Pump (hrs)</v>
      </c>
      <c r="C406" s="78"/>
      <c r="D406" s="79">
        <f>$C$130</f>
        <v>1</v>
      </c>
      <c r="E406" s="80">
        <f t="shared" si="14"/>
        <v>0</v>
      </c>
      <c r="G406" s="76"/>
      <c r="H406" s="77" t="str">
        <f>$A$130</f>
        <v>Pump (hrs)</v>
      </c>
      <c r="I406" s="78"/>
      <c r="J406" s="79">
        <f>$C$130</f>
        <v>1</v>
      </c>
      <c r="K406" s="80">
        <f t="shared" si="15"/>
        <v>0</v>
      </c>
      <c r="M406" s="76"/>
      <c r="N406" s="77" t="str">
        <f>$A$130</f>
        <v>Pump (hrs)</v>
      </c>
      <c r="O406" s="78"/>
      <c r="P406" s="79">
        <f>$C$130</f>
        <v>1</v>
      </c>
      <c r="Q406" s="80">
        <f t="shared" si="16"/>
        <v>0</v>
      </c>
    </row>
    <row r="407" spans="1:17" outlineLevel="1" x14ac:dyDescent="0.25">
      <c r="A407" s="76"/>
      <c r="B407" s="77" t="str">
        <f>$A$131</f>
        <v>2 Labourers and Light Vehicle (days)</v>
      </c>
      <c r="C407" s="78"/>
      <c r="D407" s="79">
        <f>$C$131</f>
        <v>1900</v>
      </c>
      <c r="E407" s="80">
        <f t="shared" si="14"/>
        <v>0</v>
      </c>
      <c r="G407" s="76"/>
      <c r="H407" s="77" t="str">
        <f>$A$131</f>
        <v>2 Labourers and Light Vehicle (days)</v>
      </c>
      <c r="I407" s="78">
        <v>1</v>
      </c>
      <c r="J407" s="79">
        <f>$C$131</f>
        <v>1900</v>
      </c>
      <c r="K407" s="80">
        <f t="shared" si="15"/>
        <v>1900</v>
      </c>
      <c r="M407" s="76"/>
      <c r="N407" s="77" t="str">
        <f>$A$131</f>
        <v>2 Labourers and Light Vehicle (days)</v>
      </c>
      <c r="O407" s="78">
        <v>1</v>
      </c>
      <c r="P407" s="79">
        <f>$C$131</f>
        <v>1900</v>
      </c>
      <c r="Q407" s="80">
        <f t="shared" si="16"/>
        <v>1900</v>
      </c>
    </row>
    <row r="408" spans="1:17" outlineLevel="1" x14ac:dyDescent="0.25">
      <c r="A408" s="76"/>
      <c r="B408" s="77" t="str">
        <f>$A$132</f>
        <v>2 Man Traffic Crew and Ute</v>
      </c>
      <c r="C408" s="78">
        <v>1</v>
      </c>
      <c r="D408" s="79">
        <f>$C$132</f>
        <v>240</v>
      </c>
      <c r="E408" s="80">
        <f t="shared" si="14"/>
        <v>240</v>
      </c>
      <c r="G408" s="76"/>
      <c r="H408" s="77" t="str">
        <f>$A$132</f>
        <v>2 Man Traffic Crew and Ute</v>
      </c>
      <c r="I408" s="78">
        <v>1</v>
      </c>
      <c r="J408" s="79">
        <f>$C$132</f>
        <v>240</v>
      </c>
      <c r="K408" s="80">
        <f t="shared" si="15"/>
        <v>240</v>
      </c>
      <c r="M408" s="76"/>
      <c r="N408" s="77" t="str">
        <f>$A$132</f>
        <v>2 Man Traffic Crew and Ute</v>
      </c>
      <c r="O408" s="78">
        <v>1</v>
      </c>
      <c r="P408" s="79">
        <f>$C$132</f>
        <v>240</v>
      </c>
      <c r="Q408" s="80">
        <f t="shared" si="16"/>
        <v>240</v>
      </c>
    </row>
    <row r="409" spans="1:17" outlineLevel="1" x14ac:dyDescent="0.25">
      <c r="A409" s="76"/>
      <c r="B409" s="77" t="str">
        <f>$A$133</f>
        <v>Supervisor With Vehicle (hrs)</v>
      </c>
      <c r="C409" s="78">
        <v>10</v>
      </c>
      <c r="D409" s="79">
        <f>$C$133</f>
        <v>105</v>
      </c>
      <c r="E409" s="80">
        <f t="shared" si="14"/>
        <v>1050</v>
      </c>
      <c r="G409" s="76"/>
      <c r="H409" s="77" t="str">
        <f>$A$133</f>
        <v>Supervisor With Vehicle (hrs)</v>
      </c>
      <c r="I409" s="78">
        <v>10</v>
      </c>
      <c r="J409" s="79">
        <f>$C$133</f>
        <v>105</v>
      </c>
      <c r="K409" s="80">
        <f t="shared" si="15"/>
        <v>1050</v>
      </c>
      <c r="M409" s="76"/>
      <c r="N409" s="77" t="str">
        <f>$A$133</f>
        <v>Supervisor With Vehicle (hrs)</v>
      </c>
      <c r="O409" s="78">
        <v>10</v>
      </c>
      <c r="P409" s="79">
        <f>$C$133</f>
        <v>105</v>
      </c>
      <c r="Q409" s="80">
        <f t="shared" si="16"/>
        <v>1050</v>
      </c>
    </row>
    <row r="410" spans="1:17" outlineLevel="1" x14ac:dyDescent="0.25">
      <c r="A410" s="76"/>
      <c r="B410" s="77" t="str">
        <f>$A$134</f>
        <v>Custom 2</v>
      </c>
      <c r="C410" s="78"/>
      <c r="D410" s="79">
        <f>$C$134</f>
        <v>0</v>
      </c>
      <c r="E410" s="80">
        <f t="shared" si="14"/>
        <v>0</v>
      </c>
      <c r="G410" s="76"/>
      <c r="H410" s="77" t="str">
        <f>$A$134</f>
        <v>Custom 2</v>
      </c>
      <c r="I410" s="78"/>
      <c r="J410" s="79">
        <f>$C$134</f>
        <v>0</v>
      </c>
      <c r="K410" s="80">
        <f t="shared" si="15"/>
        <v>0</v>
      </c>
      <c r="M410" s="76"/>
      <c r="N410" s="77" t="str">
        <f>$A$134</f>
        <v>Custom 2</v>
      </c>
      <c r="O410" s="78"/>
      <c r="P410" s="79">
        <f>$C$134</f>
        <v>0</v>
      </c>
      <c r="Q410" s="80">
        <f t="shared" si="16"/>
        <v>0</v>
      </c>
    </row>
    <row r="411" spans="1:17" outlineLevel="1" x14ac:dyDescent="0.25">
      <c r="A411" s="76"/>
      <c r="B411" s="77" t="str">
        <f>$A$135</f>
        <v>Custom 3</v>
      </c>
      <c r="C411" s="78"/>
      <c r="D411" s="79">
        <f>$C$135</f>
        <v>0</v>
      </c>
      <c r="E411" s="80">
        <f t="shared" si="14"/>
        <v>0</v>
      </c>
      <c r="G411" s="76"/>
      <c r="H411" s="77" t="str">
        <f>$A$135</f>
        <v>Custom 3</v>
      </c>
      <c r="I411" s="78"/>
      <c r="J411" s="79">
        <f>$C$135</f>
        <v>0</v>
      </c>
      <c r="K411" s="80">
        <f t="shared" si="15"/>
        <v>0</v>
      </c>
      <c r="M411" s="76"/>
      <c r="N411" s="77" t="str">
        <f>$A$135</f>
        <v>Custom 3</v>
      </c>
      <c r="O411" s="78"/>
      <c r="P411" s="79">
        <f>$C$135</f>
        <v>0</v>
      </c>
      <c r="Q411" s="80">
        <f t="shared" si="16"/>
        <v>0</v>
      </c>
    </row>
    <row r="412" spans="1:17" outlineLevel="1" x14ac:dyDescent="0.25">
      <c r="A412" s="76"/>
      <c r="B412" s="77" t="str">
        <f>$A$136</f>
        <v>Custom 4</v>
      </c>
      <c r="C412" s="78"/>
      <c r="D412" s="79">
        <f>$C$136</f>
        <v>0</v>
      </c>
      <c r="E412" s="80">
        <f t="shared" si="14"/>
        <v>0</v>
      </c>
      <c r="G412" s="76"/>
      <c r="H412" s="77" t="str">
        <f>$A$136</f>
        <v>Custom 4</v>
      </c>
      <c r="I412" s="78"/>
      <c r="J412" s="79">
        <f>$C$136</f>
        <v>0</v>
      </c>
      <c r="K412" s="80">
        <f t="shared" si="15"/>
        <v>0</v>
      </c>
      <c r="M412" s="76"/>
      <c r="N412" s="77" t="str">
        <f>$A$136</f>
        <v>Custom 4</v>
      </c>
      <c r="O412" s="78"/>
      <c r="P412" s="79">
        <f>$C$136</f>
        <v>0</v>
      </c>
      <c r="Q412" s="80">
        <f t="shared" si="16"/>
        <v>0</v>
      </c>
    </row>
    <row r="413" spans="1:17" outlineLevel="1" x14ac:dyDescent="0.25">
      <c r="A413" s="76"/>
      <c r="B413" s="77" t="str">
        <f>$A$137</f>
        <v>6 Wheel Tipper</v>
      </c>
      <c r="C413" s="78"/>
      <c r="D413" s="79">
        <f>$C$137</f>
        <v>0</v>
      </c>
      <c r="E413" s="80">
        <f t="shared" si="14"/>
        <v>0</v>
      </c>
      <c r="G413" s="76"/>
      <c r="H413" s="77" t="str">
        <f>$A$137</f>
        <v>6 Wheel Tipper</v>
      </c>
      <c r="I413" s="78"/>
      <c r="J413" s="79">
        <f>$C$137</f>
        <v>0</v>
      </c>
      <c r="K413" s="80">
        <f t="shared" si="15"/>
        <v>0</v>
      </c>
      <c r="M413" s="76"/>
      <c r="N413" s="77" t="str">
        <f>$A$137</f>
        <v>6 Wheel Tipper</v>
      </c>
      <c r="O413" s="78"/>
      <c r="P413" s="79">
        <f>$C$137</f>
        <v>0</v>
      </c>
      <c r="Q413" s="80">
        <f t="shared" si="16"/>
        <v>0</v>
      </c>
    </row>
    <row r="414" spans="1:17" outlineLevel="1" x14ac:dyDescent="0.25">
      <c r="A414" s="76"/>
      <c r="B414" s="77" t="str">
        <f>$A$138</f>
        <v>5T Excavator</v>
      </c>
      <c r="C414" s="78"/>
      <c r="D414" s="79">
        <f>$C$138</f>
        <v>0</v>
      </c>
      <c r="E414" s="80">
        <f t="shared" si="14"/>
        <v>0</v>
      </c>
      <c r="G414" s="76"/>
      <c r="H414" s="77" t="str">
        <f>$A$138</f>
        <v>5T Excavator</v>
      </c>
      <c r="I414" s="78"/>
      <c r="J414" s="79">
        <f>$C$138</f>
        <v>0</v>
      </c>
      <c r="K414" s="80">
        <f t="shared" si="15"/>
        <v>0</v>
      </c>
      <c r="M414" s="76"/>
      <c r="N414" s="77" t="str">
        <f>$A$138</f>
        <v>5T Excavator</v>
      </c>
      <c r="O414" s="78"/>
      <c r="P414" s="79">
        <f>$C$138</f>
        <v>0</v>
      </c>
      <c r="Q414" s="80">
        <f t="shared" si="16"/>
        <v>0</v>
      </c>
    </row>
    <row r="415" spans="1:17" outlineLevel="1" x14ac:dyDescent="0.25">
      <c r="A415" s="76"/>
      <c r="B415" s="77" t="str">
        <f>$A$139</f>
        <v>Culvert Cleaner</v>
      </c>
      <c r="C415" s="78"/>
      <c r="D415" s="79">
        <f>$C$139</f>
        <v>0</v>
      </c>
      <c r="E415" s="80">
        <f t="shared" si="14"/>
        <v>0</v>
      </c>
      <c r="G415" s="76"/>
      <c r="H415" s="77" t="str">
        <f>$A$139</f>
        <v>Culvert Cleaner</v>
      </c>
      <c r="I415" s="78"/>
      <c r="J415" s="79">
        <f>$C$139</f>
        <v>0</v>
      </c>
      <c r="K415" s="80">
        <f t="shared" si="15"/>
        <v>0</v>
      </c>
      <c r="M415" s="76"/>
      <c r="N415" s="77" t="str">
        <f>$A$139</f>
        <v>Culvert Cleaner</v>
      </c>
      <c r="O415" s="78"/>
      <c r="P415" s="79">
        <f>$C$139</f>
        <v>0</v>
      </c>
      <c r="Q415" s="80">
        <f t="shared" si="16"/>
        <v>0</v>
      </c>
    </row>
    <row r="416" spans="1:17" outlineLevel="1" x14ac:dyDescent="0.25">
      <c r="A416" s="76"/>
      <c r="B416" s="77" t="str">
        <f>$A$141</f>
        <v>Purchase gravel (m3)</v>
      </c>
      <c r="C416" s="78"/>
      <c r="D416" s="79">
        <f>$C$141</f>
        <v>0.88</v>
      </c>
      <c r="E416" s="80">
        <f t="shared" si="14"/>
        <v>0</v>
      </c>
      <c r="G416" s="76"/>
      <c r="H416" s="77" t="str">
        <f>$A$141</f>
        <v>Purchase gravel (m3)</v>
      </c>
      <c r="I416" s="78"/>
      <c r="J416" s="79">
        <f>$C$141</f>
        <v>0.88</v>
      </c>
      <c r="K416" s="80">
        <f t="shared" si="15"/>
        <v>0</v>
      </c>
      <c r="M416" s="76"/>
      <c r="N416" s="77" t="str">
        <f>$A$141</f>
        <v>Purchase gravel (m3)</v>
      </c>
      <c r="O416" s="78"/>
      <c r="P416" s="79">
        <f>$C$141</f>
        <v>0.88</v>
      </c>
      <c r="Q416" s="80">
        <f t="shared" si="16"/>
        <v>0</v>
      </c>
    </row>
    <row r="417" spans="1:17" outlineLevel="1" x14ac:dyDescent="0.25">
      <c r="A417" s="76"/>
      <c r="B417" s="77" t="str">
        <f>$A$142</f>
        <v>Gravel Push Up (m3)</v>
      </c>
      <c r="C417" s="78"/>
      <c r="D417" s="79">
        <f>$C$142</f>
        <v>3</v>
      </c>
      <c r="E417" s="80">
        <f t="shared" si="14"/>
        <v>0</v>
      </c>
      <c r="G417" s="76"/>
      <c r="H417" s="77" t="str">
        <f>$A$142</f>
        <v>Gravel Push Up (m3)</v>
      </c>
      <c r="I417" s="78"/>
      <c r="J417" s="79">
        <f>$C$142</f>
        <v>3</v>
      </c>
      <c r="K417" s="80">
        <f t="shared" si="15"/>
        <v>0</v>
      </c>
      <c r="M417" s="76"/>
      <c r="N417" s="77" t="str">
        <f>$A$142</f>
        <v>Gravel Push Up (m3)</v>
      </c>
      <c r="O417" s="78"/>
      <c r="P417" s="79">
        <f>$C$142</f>
        <v>3</v>
      </c>
      <c r="Q417" s="80">
        <f t="shared" si="16"/>
        <v>0</v>
      </c>
    </row>
    <row r="418" spans="1:17" outlineLevel="1" x14ac:dyDescent="0.25">
      <c r="A418" s="76"/>
      <c r="B418" s="77" t="str">
        <f>$A$143</f>
        <v>Purchase water (kL)</v>
      </c>
      <c r="C418" s="78"/>
      <c r="D418" s="79">
        <f>$C$143</f>
        <v>1</v>
      </c>
      <c r="E418" s="80">
        <f t="shared" si="14"/>
        <v>0</v>
      </c>
      <c r="G418" s="76"/>
      <c r="H418" s="77" t="str">
        <f>$A$143</f>
        <v>Purchase water (kL)</v>
      </c>
      <c r="I418" s="78"/>
      <c r="J418" s="79">
        <f>$C$143</f>
        <v>1</v>
      </c>
      <c r="K418" s="80">
        <f t="shared" si="15"/>
        <v>0</v>
      </c>
      <c r="M418" s="76"/>
      <c r="N418" s="77" t="str">
        <f>$A$143</f>
        <v>Purchase water (kL)</v>
      </c>
      <c r="O418" s="78"/>
      <c r="P418" s="79">
        <f>$C$143</f>
        <v>1</v>
      </c>
      <c r="Q418" s="80">
        <f t="shared" si="16"/>
        <v>0</v>
      </c>
    </row>
    <row r="419" spans="1:17" outlineLevel="1" x14ac:dyDescent="0.25">
      <c r="A419" s="76"/>
      <c r="B419" s="77" t="str">
        <f>$A$144</f>
        <v>Concrete contract crew (days)</v>
      </c>
      <c r="C419" s="78"/>
      <c r="D419" s="79">
        <f>$C$144</f>
        <v>3500</v>
      </c>
      <c r="E419" s="80">
        <f t="shared" si="14"/>
        <v>0</v>
      </c>
      <c r="G419" s="76"/>
      <c r="H419" s="77" t="str">
        <f>$A$144</f>
        <v>Concrete contract crew (days)</v>
      </c>
      <c r="I419" s="78"/>
      <c r="J419" s="79">
        <f>$C$144</f>
        <v>3500</v>
      </c>
      <c r="K419" s="80">
        <f t="shared" si="15"/>
        <v>0</v>
      </c>
      <c r="M419" s="76"/>
      <c r="N419" s="77" t="str">
        <f>$A$144</f>
        <v>Concrete contract crew (days)</v>
      </c>
      <c r="O419" s="78"/>
      <c r="P419" s="79">
        <f>$C$144</f>
        <v>3500</v>
      </c>
      <c r="Q419" s="80">
        <f t="shared" si="16"/>
        <v>0</v>
      </c>
    </row>
    <row r="420" spans="1:17" outlineLevel="1" x14ac:dyDescent="0.25">
      <c r="A420" s="76"/>
      <c r="B420" s="77" t="str">
        <f>$A$145</f>
        <v>Concrete (m3)</v>
      </c>
      <c r="C420" s="78"/>
      <c r="D420" s="79">
        <f>$C$145</f>
        <v>300</v>
      </c>
      <c r="E420" s="80">
        <f t="shared" si="14"/>
        <v>0</v>
      </c>
      <c r="G420" s="76"/>
      <c r="H420" s="77" t="str">
        <f>$A$145</f>
        <v>Concrete (m3)</v>
      </c>
      <c r="I420" s="78"/>
      <c r="J420" s="79">
        <f>$C$145</f>
        <v>300</v>
      </c>
      <c r="K420" s="80">
        <f t="shared" si="15"/>
        <v>0</v>
      </c>
      <c r="M420" s="76"/>
      <c r="N420" s="77" t="str">
        <f>$A$145</f>
        <v>Concrete (m3)</v>
      </c>
      <c r="O420" s="78"/>
      <c r="P420" s="79">
        <f>$C$145</f>
        <v>300</v>
      </c>
      <c r="Q420" s="80">
        <f t="shared" si="16"/>
        <v>0</v>
      </c>
    </row>
    <row r="421" spans="1:17" outlineLevel="1" x14ac:dyDescent="0.25">
      <c r="A421" s="76"/>
      <c r="B421" s="77" t="str">
        <f>$A$146</f>
        <v>Sand Subgrade Push Up (m3)</v>
      </c>
      <c r="C421" s="78"/>
      <c r="D421" s="79">
        <f>$C$146</f>
        <v>0</v>
      </c>
      <c r="E421" s="80">
        <f t="shared" si="14"/>
        <v>0</v>
      </c>
      <c r="G421" s="76"/>
      <c r="H421" s="77" t="str">
        <f>$A$146</f>
        <v>Sand Subgrade Push Up (m3)</v>
      </c>
      <c r="I421" s="78"/>
      <c r="J421" s="79">
        <f>$C$146</f>
        <v>0</v>
      </c>
      <c r="K421" s="80">
        <f t="shared" si="15"/>
        <v>0</v>
      </c>
      <c r="M421" s="76"/>
      <c r="N421" s="77" t="str">
        <f>$A$146</f>
        <v>Sand Subgrade Push Up (m3)</v>
      </c>
      <c r="O421" s="78"/>
      <c r="P421" s="79">
        <f>$C$146</f>
        <v>0</v>
      </c>
      <c r="Q421" s="80">
        <f t="shared" si="16"/>
        <v>0</v>
      </c>
    </row>
    <row r="422" spans="1:17" outlineLevel="1" x14ac:dyDescent="0.25">
      <c r="A422" s="76"/>
      <c r="B422" s="77" t="str">
        <f>$A$147</f>
        <v>450mm RCP</v>
      </c>
      <c r="C422" s="78"/>
      <c r="D422" s="79">
        <f>$C$147</f>
        <v>250</v>
      </c>
      <c r="E422" s="80">
        <f t="shared" si="14"/>
        <v>0</v>
      </c>
      <c r="G422" s="76"/>
      <c r="H422" s="77" t="str">
        <f>$A$147</f>
        <v>450mm RCP</v>
      </c>
      <c r="I422" s="78"/>
      <c r="J422" s="79">
        <f>$C$147</f>
        <v>250</v>
      </c>
      <c r="K422" s="80">
        <f t="shared" si="15"/>
        <v>0</v>
      </c>
      <c r="M422" s="76"/>
      <c r="N422" s="77" t="str">
        <f>$A$147</f>
        <v>450mm RCP</v>
      </c>
      <c r="O422" s="78"/>
      <c r="P422" s="79">
        <f>$C$147</f>
        <v>250</v>
      </c>
      <c r="Q422" s="80">
        <f t="shared" si="16"/>
        <v>0</v>
      </c>
    </row>
    <row r="423" spans="1:17" outlineLevel="1" x14ac:dyDescent="0.25">
      <c r="A423" s="76"/>
      <c r="B423" s="77" t="str">
        <f>$A$148</f>
        <v>375/450mm HW</v>
      </c>
      <c r="C423" s="78"/>
      <c r="D423" s="79">
        <f>$C$148</f>
        <v>300</v>
      </c>
      <c r="E423" s="80">
        <f t="shared" si="14"/>
        <v>0</v>
      </c>
      <c r="G423" s="76"/>
      <c r="H423" s="77" t="str">
        <f>$A$148</f>
        <v>375/450mm HW</v>
      </c>
      <c r="I423" s="78"/>
      <c r="J423" s="79">
        <f>$C$148</f>
        <v>300</v>
      </c>
      <c r="K423" s="80">
        <f t="shared" si="15"/>
        <v>0</v>
      </c>
      <c r="M423" s="76"/>
      <c r="N423" s="77" t="str">
        <f>$A$148</f>
        <v>375/450mm HW</v>
      </c>
      <c r="O423" s="78"/>
      <c r="P423" s="79">
        <f>$C$148</f>
        <v>300</v>
      </c>
      <c r="Q423" s="80">
        <f t="shared" si="16"/>
        <v>0</v>
      </c>
    </row>
    <row r="424" spans="1:17" outlineLevel="1" x14ac:dyDescent="0.25">
      <c r="A424" s="76"/>
      <c r="B424" s="77" t="str">
        <f>$A$149</f>
        <v>525/600mm HW</v>
      </c>
      <c r="C424" s="78"/>
      <c r="D424" s="79">
        <f>$C$149</f>
        <v>375</v>
      </c>
      <c r="E424" s="80">
        <f t="shared" si="14"/>
        <v>0</v>
      </c>
      <c r="G424" s="76"/>
      <c r="H424" s="77" t="str">
        <f>$A$149</f>
        <v>525/600mm HW</v>
      </c>
      <c r="I424" s="78"/>
      <c r="J424" s="79">
        <f>$C$149</f>
        <v>375</v>
      </c>
      <c r="K424" s="80">
        <f t="shared" si="15"/>
        <v>0</v>
      </c>
      <c r="M424" s="76"/>
      <c r="N424" s="77" t="str">
        <f>$A$149</f>
        <v>525/600mm HW</v>
      </c>
      <c r="O424" s="78"/>
      <c r="P424" s="79">
        <f>$C$149</f>
        <v>375</v>
      </c>
      <c r="Q424" s="80">
        <f t="shared" si="16"/>
        <v>0</v>
      </c>
    </row>
    <row r="425" spans="1:17" outlineLevel="1" x14ac:dyDescent="0.25">
      <c r="A425" s="76"/>
      <c r="B425" s="77" t="str">
        <f>$A$150</f>
        <v>900mm HW</v>
      </c>
      <c r="C425" s="78"/>
      <c r="D425" s="79">
        <f>$C$150</f>
        <v>0</v>
      </c>
      <c r="E425" s="80">
        <f t="shared" si="14"/>
        <v>0</v>
      </c>
      <c r="G425" s="76"/>
      <c r="H425" s="77" t="str">
        <f>$A$150</f>
        <v>900mm HW</v>
      </c>
      <c r="I425" s="78"/>
      <c r="J425" s="79">
        <f>$C$150</f>
        <v>0</v>
      </c>
      <c r="K425" s="80">
        <f t="shared" si="15"/>
        <v>0</v>
      </c>
      <c r="M425" s="76"/>
      <c r="N425" s="77" t="str">
        <f>$A$150</f>
        <v>900mm HW</v>
      </c>
      <c r="O425" s="78"/>
      <c r="P425" s="79">
        <f>$C$150</f>
        <v>0</v>
      </c>
      <c r="Q425" s="80">
        <f t="shared" si="16"/>
        <v>0</v>
      </c>
    </row>
    <row r="426" spans="1:17" outlineLevel="1" x14ac:dyDescent="0.25">
      <c r="A426" s="76"/>
      <c r="B426" s="77" t="str">
        <f>$A$151</f>
        <v>Rock Protection at 0.5m deep (m2)</v>
      </c>
      <c r="C426" s="78"/>
      <c r="D426" s="79">
        <f>$C$151</f>
        <v>0</v>
      </c>
      <c r="E426" s="80">
        <f t="shared" si="14"/>
        <v>0</v>
      </c>
      <c r="G426" s="76"/>
      <c r="H426" s="77" t="str">
        <f>$A$151</f>
        <v>Rock Protection at 0.5m deep (m2)</v>
      </c>
      <c r="I426" s="78"/>
      <c r="J426" s="79">
        <f>$C$151</f>
        <v>0</v>
      </c>
      <c r="K426" s="80">
        <f t="shared" si="15"/>
        <v>0</v>
      </c>
      <c r="M426" s="76"/>
      <c r="N426" s="77" t="str">
        <f>$A$151</f>
        <v>Rock Protection at 0.5m deep (m2)</v>
      </c>
      <c r="O426" s="78"/>
      <c r="P426" s="79">
        <f>$C$151</f>
        <v>0</v>
      </c>
      <c r="Q426" s="80">
        <f t="shared" si="16"/>
        <v>0</v>
      </c>
    </row>
    <row r="427" spans="1:17" outlineLevel="1" x14ac:dyDescent="0.25">
      <c r="A427" s="76"/>
      <c r="B427" s="77" t="str">
        <f>$A$152</f>
        <v>Bitumen 2 coat emulsion seal (m2)</v>
      </c>
      <c r="C427" s="78"/>
      <c r="D427" s="79">
        <f>$C$152</f>
        <v>22</v>
      </c>
      <c r="E427" s="80">
        <f t="shared" si="14"/>
        <v>0</v>
      </c>
      <c r="G427" s="76"/>
      <c r="H427" s="77" t="str">
        <f>$A$152</f>
        <v>Bitumen 2 coat emulsion seal (m2)</v>
      </c>
      <c r="I427" s="78"/>
      <c r="J427" s="79">
        <f>$C$152</f>
        <v>22</v>
      </c>
      <c r="K427" s="80">
        <f t="shared" si="15"/>
        <v>0</v>
      </c>
      <c r="M427" s="76"/>
      <c r="N427" s="77" t="str">
        <f>$A$152</f>
        <v>Bitumen 2 coat emulsion seal (m2)</v>
      </c>
      <c r="O427" s="78"/>
      <c r="P427" s="79">
        <f>$C$152</f>
        <v>22</v>
      </c>
      <c r="Q427" s="80">
        <f t="shared" si="16"/>
        <v>0</v>
      </c>
    </row>
    <row r="428" spans="1:17" outlineLevel="1" x14ac:dyDescent="0.25">
      <c r="A428" s="223"/>
      <c r="B428" s="77" t="str">
        <f>$A$153</f>
        <v>Traffic Signs and Cones (km/week)</v>
      </c>
      <c r="C428" s="78"/>
      <c r="D428" s="79">
        <f>$C$153</f>
        <v>500</v>
      </c>
      <c r="E428" s="80">
        <f t="shared" si="14"/>
        <v>0</v>
      </c>
      <c r="G428" s="223"/>
      <c r="H428" s="77" t="str">
        <f>$A$153</f>
        <v>Traffic Signs and Cones (km/week)</v>
      </c>
      <c r="I428" s="78"/>
      <c r="J428" s="79">
        <f>$C$153</f>
        <v>500</v>
      </c>
      <c r="K428" s="80">
        <f t="shared" si="15"/>
        <v>0</v>
      </c>
      <c r="M428" s="223"/>
      <c r="N428" s="77" t="str">
        <f>$A$153</f>
        <v>Traffic Signs and Cones (km/week)</v>
      </c>
      <c r="O428" s="78"/>
      <c r="P428" s="79">
        <f>$C$153</f>
        <v>500</v>
      </c>
      <c r="Q428" s="80">
        <f t="shared" si="16"/>
        <v>0</v>
      </c>
    </row>
    <row r="429" spans="1:17" outlineLevel="1" x14ac:dyDescent="0.25">
      <c r="A429" s="223"/>
      <c r="B429" s="77" t="str">
        <f>$A$154</f>
        <v>Custom 1</v>
      </c>
      <c r="C429" s="78"/>
      <c r="D429" s="79">
        <f>$C$154</f>
        <v>0</v>
      </c>
      <c r="E429" s="80">
        <f t="shared" si="14"/>
        <v>0</v>
      </c>
      <c r="G429" s="223"/>
      <c r="H429" s="77" t="str">
        <f>$A$154</f>
        <v>Custom 1</v>
      </c>
      <c r="I429" s="78"/>
      <c r="J429" s="79">
        <f>$C$154</f>
        <v>0</v>
      </c>
      <c r="K429" s="80">
        <f t="shared" si="15"/>
        <v>0</v>
      </c>
      <c r="M429" s="223"/>
      <c r="N429" s="77" t="str">
        <f>$A$154</f>
        <v>Custom 1</v>
      </c>
      <c r="O429" s="78"/>
      <c r="P429" s="79">
        <f>$C$154</f>
        <v>0</v>
      </c>
      <c r="Q429" s="80">
        <f t="shared" si="16"/>
        <v>0</v>
      </c>
    </row>
    <row r="430" spans="1:17" outlineLevel="1" x14ac:dyDescent="0.25">
      <c r="A430" s="223"/>
      <c r="B430" s="77" t="str">
        <f>$A$155</f>
        <v>Custom 2</v>
      </c>
      <c r="C430" s="78"/>
      <c r="D430" s="79">
        <f>$C$155</f>
        <v>0</v>
      </c>
      <c r="E430" s="80">
        <f t="shared" si="14"/>
        <v>0</v>
      </c>
      <c r="G430" s="223"/>
      <c r="H430" s="77" t="str">
        <f>$A$155</f>
        <v>Custom 2</v>
      </c>
      <c r="I430" s="78"/>
      <c r="J430" s="79">
        <f>$C$155</f>
        <v>0</v>
      </c>
      <c r="K430" s="80">
        <f t="shared" si="15"/>
        <v>0</v>
      </c>
      <c r="M430" s="223"/>
      <c r="N430" s="77" t="str">
        <f>$A$155</f>
        <v>Custom 2</v>
      </c>
      <c r="O430" s="78"/>
      <c r="P430" s="79">
        <f>$C$155</f>
        <v>0</v>
      </c>
      <c r="Q430" s="80">
        <f t="shared" si="16"/>
        <v>0</v>
      </c>
    </row>
    <row r="431" spans="1:17" outlineLevel="1" x14ac:dyDescent="0.25">
      <c r="A431" s="223"/>
      <c r="B431" s="77" t="str">
        <f>$A$156</f>
        <v>Custom 3</v>
      </c>
      <c r="C431" s="78"/>
      <c r="D431" s="79">
        <f>$C$156</f>
        <v>0</v>
      </c>
      <c r="E431" s="80">
        <f t="shared" si="14"/>
        <v>0</v>
      </c>
      <c r="G431" s="223"/>
      <c r="H431" s="77" t="str">
        <f>$A$156</f>
        <v>Custom 3</v>
      </c>
      <c r="I431" s="78"/>
      <c r="J431" s="79">
        <f>$C$156</f>
        <v>0</v>
      </c>
      <c r="K431" s="80">
        <f t="shared" si="15"/>
        <v>0</v>
      </c>
      <c r="M431" s="223"/>
      <c r="N431" s="77" t="str">
        <f>$A$156</f>
        <v>Custom 3</v>
      </c>
      <c r="O431" s="78"/>
      <c r="P431" s="79">
        <f>$C$156</f>
        <v>0</v>
      </c>
      <c r="Q431" s="80">
        <f t="shared" si="16"/>
        <v>0</v>
      </c>
    </row>
    <row r="432" spans="1:17" outlineLevel="1" x14ac:dyDescent="0.25">
      <c r="A432" s="223"/>
      <c r="B432" s="77" t="str">
        <f>$A$157</f>
        <v>Custom 4</v>
      </c>
      <c r="C432" s="78"/>
      <c r="D432" s="79">
        <f>$C$157</f>
        <v>0</v>
      </c>
      <c r="E432" s="80">
        <f t="shared" si="14"/>
        <v>0</v>
      </c>
      <c r="G432" s="223"/>
      <c r="H432" s="77" t="str">
        <f>$A$157</f>
        <v>Custom 4</v>
      </c>
      <c r="I432" s="78"/>
      <c r="J432" s="79">
        <f>$C$157</f>
        <v>0</v>
      </c>
      <c r="K432" s="80">
        <f t="shared" si="15"/>
        <v>0</v>
      </c>
      <c r="M432" s="223"/>
      <c r="N432" s="77" t="str">
        <f>$A$157</f>
        <v>Custom 4</v>
      </c>
      <c r="O432" s="78"/>
      <c r="P432" s="79">
        <f>$C$157</f>
        <v>0</v>
      </c>
      <c r="Q432" s="80">
        <f t="shared" si="16"/>
        <v>0</v>
      </c>
    </row>
    <row r="433" spans="1:17" outlineLevel="1" x14ac:dyDescent="0.25">
      <c r="A433" s="223"/>
      <c r="B433" s="77" t="str">
        <f>$A$158</f>
        <v>Custom 5</v>
      </c>
      <c r="C433" s="78"/>
      <c r="D433" s="79">
        <f>$C$158</f>
        <v>0</v>
      </c>
      <c r="E433" s="80">
        <f t="shared" si="14"/>
        <v>0</v>
      </c>
      <c r="G433" s="223"/>
      <c r="H433" s="77" t="str">
        <f>$A$158</f>
        <v>Custom 5</v>
      </c>
      <c r="I433" s="78"/>
      <c r="J433" s="79">
        <f>$C$158</f>
        <v>0</v>
      </c>
      <c r="K433" s="80">
        <f t="shared" si="15"/>
        <v>0</v>
      </c>
      <c r="M433" s="223"/>
      <c r="N433" s="77" t="str">
        <f>$A$158</f>
        <v>Custom 5</v>
      </c>
      <c r="O433" s="78"/>
      <c r="P433" s="79">
        <f>$C$158</f>
        <v>0</v>
      </c>
      <c r="Q433" s="80">
        <f t="shared" si="16"/>
        <v>0</v>
      </c>
    </row>
    <row r="434" spans="1:17" outlineLevel="1" x14ac:dyDescent="0.25">
      <c r="A434" s="223"/>
      <c r="B434" s="77" t="str">
        <f>$A$159</f>
        <v>Custom 6</v>
      </c>
      <c r="C434" s="78"/>
      <c r="D434" s="79">
        <f>$C$159</f>
        <v>0</v>
      </c>
      <c r="E434" s="80">
        <f t="shared" si="14"/>
        <v>0</v>
      </c>
      <c r="G434" s="223"/>
      <c r="H434" s="77" t="str">
        <f>$A$159</f>
        <v>Custom 6</v>
      </c>
      <c r="I434" s="78"/>
      <c r="J434" s="79">
        <f>$C$159</f>
        <v>0</v>
      </c>
      <c r="K434" s="80">
        <f t="shared" si="15"/>
        <v>0</v>
      </c>
      <c r="M434" s="223"/>
      <c r="N434" s="77" t="str">
        <f>$A$159</f>
        <v>Custom 6</v>
      </c>
      <c r="O434" s="78"/>
      <c r="P434" s="79">
        <f>$C$159</f>
        <v>0</v>
      </c>
      <c r="Q434" s="80">
        <f t="shared" si="16"/>
        <v>0</v>
      </c>
    </row>
    <row r="435" spans="1:17" outlineLevel="1" x14ac:dyDescent="0.25">
      <c r="A435" s="223"/>
      <c r="B435" s="77" t="str">
        <f>$A$160</f>
        <v>Custom 7</v>
      </c>
      <c r="C435" s="78"/>
      <c r="D435" s="79">
        <f>$C$160</f>
        <v>0</v>
      </c>
      <c r="E435" s="80">
        <f t="shared" si="14"/>
        <v>0</v>
      </c>
      <c r="G435" s="223"/>
      <c r="H435" s="77" t="str">
        <f>$A$160</f>
        <v>Custom 7</v>
      </c>
      <c r="I435" s="78"/>
      <c r="J435" s="79">
        <f>$C$160</f>
        <v>0</v>
      </c>
      <c r="K435" s="80">
        <f t="shared" si="15"/>
        <v>0</v>
      </c>
      <c r="M435" s="223"/>
      <c r="N435" s="77" t="str">
        <f>$A$160</f>
        <v>Custom 7</v>
      </c>
      <c r="O435" s="78"/>
      <c r="P435" s="79">
        <f>$C$160</f>
        <v>0</v>
      </c>
      <c r="Q435" s="80">
        <f t="shared" si="16"/>
        <v>0</v>
      </c>
    </row>
    <row r="436" spans="1:17" outlineLevel="1" x14ac:dyDescent="0.25">
      <c r="A436" s="223"/>
      <c r="B436" s="77" t="str">
        <f>$A$161</f>
        <v>Custom 8</v>
      </c>
      <c r="C436" s="78"/>
      <c r="D436" s="79">
        <f>$C$161</f>
        <v>0</v>
      </c>
      <c r="E436" s="80">
        <f t="shared" si="14"/>
        <v>0</v>
      </c>
      <c r="G436" s="223"/>
      <c r="H436" s="77" t="str">
        <f>$A$161</f>
        <v>Custom 8</v>
      </c>
      <c r="I436" s="78"/>
      <c r="J436" s="79">
        <f>$C$161</f>
        <v>0</v>
      </c>
      <c r="K436" s="80">
        <f t="shared" si="15"/>
        <v>0</v>
      </c>
      <c r="M436" s="223"/>
      <c r="N436" s="77" t="str">
        <f>$A$161</f>
        <v>Custom 8</v>
      </c>
      <c r="O436" s="78"/>
      <c r="P436" s="79">
        <f>$C$161</f>
        <v>0</v>
      </c>
      <c r="Q436" s="80">
        <f t="shared" si="16"/>
        <v>0</v>
      </c>
    </row>
    <row r="437" spans="1:17" outlineLevel="1" x14ac:dyDescent="0.25">
      <c r="A437" s="81" t="s">
        <v>122</v>
      </c>
      <c r="B437" s="82" t="s">
        <v>42</v>
      </c>
      <c r="C437" s="83" t="s">
        <v>121</v>
      </c>
      <c r="D437" s="84" t="s">
        <v>149</v>
      </c>
      <c r="E437" s="85">
        <f>IFERROR(C417/(D390*1000),"")</f>
        <v>0</v>
      </c>
      <c r="G437" s="81" t="s">
        <v>122</v>
      </c>
      <c r="H437" s="82" t="s">
        <v>42</v>
      </c>
      <c r="I437" s="83" t="s">
        <v>121</v>
      </c>
      <c r="J437" s="84" t="s">
        <v>149</v>
      </c>
      <c r="K437" s="85">
        <f>IFERROR(I417/(J390*1000),"")</f>
        <v>0</v>
      </c>
      <c r="M437" s="81" t="s">
        <v>122</v>
      </c>
      <c r="N437" s="82" t="s">
        <v>42</v>
      </c>
      <c r="O437" s="83" t="s">
        <v>121</v>
      </c>
      <c r="P437" s="84" t="s">
        <v>149</v>
      </c>
      <c r="Q437" s="85">
        <f>IFERROR(O417/(P390*1000),"")</f>
        <v>0</v>
      </c>
    </row>
    <row r="438" spans="1:17" outlineLevel="1" x14ac:dyDescent="0.25">
      <c r="A438" s="86"/>
      <c r="B438" s="82" t="s">
        <v>43</v>
      </c>
      <c r="C438" s="83" t="s">
        <v>121</v>
      </c>
      <c r="D438" s="87"/>
      <c r="E438" s="88"/>
      <c r="G438" s="86"/>
      <c r="H438" s="82" t="s">
        <v>43</v>
      </c>
      <c r="I438" s="83" t="s">
        <v>120</v>
      </c>
      <c r="J438" s="87"/>
      <c r="K438" s="88"/>
      <c r="M438" s="86"/>
      <c r="N438" s="82" t="s">
        <v>43</v>
      </c>
      <c r="O438" s="83" t="s">
        <v>120</v>
      </c>
      <c r="P438" s="87"/>
      <c r="Q438" s="88"/>
    </row>
    <row r="439" spans="1:17" outlineLevel="1" x14ac:dyDescent="0.25">
      <c r="A439" s="89"/>
      <c r="B439" s="82" t="s">
        <v>44</v>
      </c>
      <c r="C439" s="83" t="s">
        <v>121</v>
      </c>
      <c r="D439" s="87"/>
      <c r="E439" s="88"/>
      <c r="G439" s="89"/>
      <c r="H439" s="82" t="s">
        <v>44</v>
      </c>
      <c r="I439" s="83" t="s">
        <v>121</v>
      </c>
      <c r="J439" s="87"/>
      <c r="K439" s="88"/>
      <c r="M439" s="89"/>
      <c r="N439" s="82" t="s">
        <v>44</v>
      </c>
      <c r="O439" s="83" t="s">
        <v>121</v>
      </c>
      <c r="P439" s="87"/>
      <c r="Q439" s="88"/>
    </row>
    <row r="441" spans="1:17" ht="15.6" x14ac:dyDescent="0.3">
      <c r="A441" s="358" t="str">
        <f>D77</f>
        <v>Drain Reshape</v>
      </c>
      <c r="B441" s="63"/>
      <c r="C441" s="63"/>
      <c r="D441" s="64">
        <v>4</v>
      </c>
      <c r="E441" s="65" t="s">
        <v>38</v>
      </c>
      <c r="G441" s="358" t="str">
        <f>D78</f>
        <v>Drain Reinstate</v>
      </c>
      <c r="H441" s="63"/>
      <c r="I441" s="63"/>
      <c r="J441" s="64">
        <v>0.8</v>
      </c>
      <c r="K441" s="65" t="s">
        <v>38</v>
      </c>
      <c r="L441" s="170"/>
      <c r="M441" s="358" t="str">
        <f>D79</f>
        <v>Drain Reconstruct</v>
      </c>
      <c r="N441" s="63"/>
      <c r="O441" s="63"/>
      <c r="P441" s="64">
        <v>0.5</v>
      </c>
      <c r="Q441" s="65" t="s">
        <v>38</v>
      </c>
    </row>
    <row r="442" spans="1:17" x14ac:dyDescent="0.25">
      <c r="A442" s="439" t="str">
        <f>H77</f>
        <v>Scouring that can be reshaped by grading with no material import</v>
      </c>
      <c r="B442" s="440"/>
      <c r="C442" s="441"/>
      <c r="D442" s="66">
        <f>D441*IF(C489="On",$D$167,1)*IF(C490="On",$D$168,1)*IF(C491="On",$D$169,1)</f>
        <v>4</v>
      </c>
      <c r="E442" s="67" t="s">
        <v>221</v>
      </c>
      <c r="G442" s="439" t="str">
        <f>H78</f>
        <v>Scouring that can be reinstated, graded and compacted with some material import required up to 200mm deep</v>
      </c>
      <c r="H442" s="440"/>
      <c r="I442" s="441"/>
      <c r="J442" s="66">
        <f>J441*IF(I489="On",$D$167,1)*IF(I490="On",$D$168,1)*IF(I491="On",$D$169,1)</f>
        <v>0.51200000000000012</v>
      </c>
      <c r="K442" s="67" t="s">
        <v>221</v>
      </c>
      <c r="L442" s="170"/>
      <c r="M442" s="439" t="str">
        <f>H79</f>
        <v>Scouring which requires a large amount of material to re-form, shape and compact up to 500mm deep</v>
      </c>
      <c r="N442" s="440"/>
      <c r="O442" s="441"/>
      <c r="P442" s="66">
        <f>P441*IF(O489="On",$D$167,1)*IF(O490="On",$D$168,1)*IF(O491="On",$D$169,1)</f>
        <v>0.32000000000000006</v>
      </c>
      <c r="Q442" s="67" t="s">
        <v>221</v>
      </c>
    </row>
    <row r="443" spans="1:17" x14ac:dyDescent="0.25">
      <c r="A443" s="442"/>
      <c r="B443" s="443"/>
      <c r="C443" s="444"/>
      <c r="D443" s="68" t="s">
        <v>3</v>
      </c>
      <c r="E443" s="69">
        <f>SUM(E447:E488)</f>
        <v>4755</v>
      </c>
      <c r="G443" s="442"/>
      <c r="H443" s="443"/>
      <c r="I443" s="444"/>
      <c r="J443" s="68" t="s">
        <v>3</v>
      </c>
      <c r="K443" s="69">
        <f>SUM(K447:K488)</f>
        <v>8890</v>
      </c>
      <c r="L443" s="170"/>
      <c r="M443" s="442"/>
      <c r="N443" s="443"/>
      <c r="O443" s="444"/>
      <c r="P443" s="68" t="s">
        <v>3</v>
      </c>
      <c r="Q443" s="69">
        <f>SUM(Q447:Q488)</f>
        <v>11037</v>
      </c>
    </row>
    <row r="444" spans="1:17" x14ac:dyDescent="0.25">
      <c r="A444" s="442"/>
      <c r="B444" s="443"/>
      <c r="C444" s="444"/>
      <c r="D444" s="70" t="s">
        <v>40</v>
      </c>
      <c r="E444" s="69">
        <f>E443/(1000*D442)</f>
        <v>1.18875</v>
      </c>
      <c r="G444" s="442"/>
      <c r="H444" s="443"/>
      <c r="I444" s="444"/>
      <c r="J444" s="70" t="s">
        <v>40</v>
      </c>
      <c r="K444" s="69">
        <f>K443/(1000*J442)</f>
        <v>17.363281249999996</v>
      </c>
      <c r="L444" s="170"/>
      <c r="M444" s="442"/>
      <c r="N444" s="443"/>
      <c r="O444" s="444"/>
      <c r="P444" s="70" t="s">
        <v>40</v>
      </c>
      <c r="Q444" s="69">
        <f>Q443/(1000*P442)</f>
        <v>34.490624999999994</v>
      </c>
    </row>
    <row r="445" spans="1:17" x14ac:dyDescent="0.25">
      <c r="A445" s="445"/>
      <c r="B445" s="446"/>
      <c r="C445" s="447"/>
      <c r="D445" s="71" t="s">
        <v>41</v>
      </c>
      <c r="E445" s="72">
        <f>E443/D442</f>
        <v>1188.75</v>
      </c>
      <c r="G445" s="445"/>
      <c r="H445" s="446"/>
      <c r="I445" s="447"/>
      <c r="J445" s="71" t="s">
        <v>41</v>
      </c>
      <c r="K445" s="72">
        <f>K443/J442</f>
        <v>17363.281249999996</v>
      </c>
      <c r="L445" s="170"/>
      <c r="M445" s="445"/>
      <c r="N445" s="446"/>
      <c r="O445" s="447"/>
      <c r="P445" s="71" t="s">
        <v>41</v>
      </c>
      <c r="Q445" s="72">
        <f>Q443/P442</f>
        <v>34490.624999999993</v>
      </c>
    </row>
    <row r="446" spans="1:17" outlineLevel="1" x14ac:dyDescent="0.25">
      <c r="A446" s="73"/>
      <c r="B446" s="74" t="s">
        <v>19</v>
      </c>
      <c r="C446" s="74" t="s">
        <v>37</v>
      </c>
      <c r="D446" s="74" t="s">
        <v>36</v>
      </c>
      <c r="E446" s="75" t="s">
        <v>39</v>
      </c>
      <c r="G446" s="73"/>
      <c r="H446" s="74" t="s">
        <v>19</v>
      </c>
      <c r="I446" s="74" t="s">
        <v>37</v>
      </c>
      <c r="J446" s="74" t="s">
        <v>36</v>
      </c>
      <c r="K446" s="75" t="s">
        <v>39</v>
      </c>
      <c r="M446" s="73"/>
      <c r="N446" s="74" t="s">
        <v>19</v>
      </c>
      <c r="O446" s="74" t="s">
        <v>37</v>
      </c>
      <c r="P446" s="74" t="s">
        <v>36</v>
      </c>
      <c r="Q446" s="75" t="s">
        <v>39</v>
      </c>
    </row>
    <row r="447" spans="1:17" outlineLevel="1" x14ac:dyDescent="0.25">
      <c r="A447" s="76"/>
      <c r="B447" s="77" t="str">
        <f>$A$119</f>
        <v>Grader (hrs)</v>
      </c>
      <c r="C447" s="78">
        <v>10</v>
      </c>
      <c r="D447" s="79">
        <f>$C$119</f>
        <v>180</v>
      </c>
      <c r="E447" s="80">
        <f>C447*D447</f>
        <v>1800</v>
      </c>
      <c r="G447" s="76"/>
      <c r="H447" s="77" t="str">
        <f>$A$119</f>
        <v>Grader (hrs)</v>
      </c>
      <c r="I447" s="78">
        <v>10</v>
      </c>
      <c r="J447" s="79">
        <f>$C$119</f>
        <v>180</v>
      </c>
      <c r="K447" s="80">
        <f>I447*J447</f>
        <v>1800</v>
      </c>
      <c r="M447" s="76"/>
      <c r="N447" s="77" t="str">
        <f>$A$119</f>
        <v>Grader (hrs)</v>
      </c>
      <c r="O447" s="78">
        <v>10</v>
      </c>
      <c r="P447" s="79">
        <f>$C$119</f>
        <v>180</v>
      </c>
      <c r="Q447" s="80">
        <f>O447*P447</f>
        <v>1800</v>
      </c>
    </row>
    <row r="448" spans="1:17" outlineLevel="1" x14ac:dyDescent="0.25">
      <c r="A448" s="76"/>
      <c r="B448" s="77" t="str">
        <f>$A$120</f>
        <v>Loader (hrs)</v>
      </c>
      <c r="C448" s="78"/>
      <c r="D448" s="79">
        <f>$C$120</f>
        <v>175</v>
      </c>
      <c r="E448" s="80">
        <f t="shared" ref="E448:E488" si="17">C448*D448</f>
        <v>0</v>
      </c>
      <c r="G448" s="76"/>
      <c r="H448" s="77" t="str">
        <f>$A$120</f>
        <v>Loader (hrs)</v>
      </c>
      <c r="I448" s="78">
        <v>5</v>
      </c>
      <c r="J448" s="79">
        <f>$C$120</f>
        <v>175</v>
      </c>
      <c r="K448" s="80">
        <f t="shared" ref="K448:K488" si="18">I448*J448</f>
        <v>875</v>
      </c>
      <c r="M448" s="76"/>
      <c r="N448" s="77" t="str">
        <f>$A$120</f>
        <v>Loader (hrs)</v>
      </c>
      <c r="O448" s="78">
        <v>5</v>
      </c>
      <c r="P448" s="79">
        <f>$C$120</f>
        <v>175</v>
      </c>
      <c r="Q448" s="80">
        <f t="shared" ref="Q448:Q488" si="19">O448*P448</f>
        <v>875</v>
      </c>
    </row>
    <row r="449" spans="1:17" outlineLevel="1" x14ac:dyDescent="0.25">
      <c r="A449" s="76"/>
      <c r="B449" s="77" t="str">
        <f>$A$121</f>
        <v>Excavator (hrs)</v>
      </c>
      <c r="C449" s="78"/>
      <c r="D449" s="79">
        <f>$C$121</f>
        <v>145</v>
      </c>
      <c r="E449" s="80">
        <f t="shared" si="17"/>
        <v>0</v>
      </c>
      <c r="G449" s="76"/>
      <c r="H449" s="77" t="str">
        <f>$A$121</f>
        <v>Excavator (hrs)</v>
      </c>
      <c r="I449" s="78"/>
      <c r="J449" s="79">
        <f>$C$121</f>
        <v>145</v>
      </c>
      <c r="K449" s="80">
        <f t="shared" si="18"/>
        <v>0</v>
      </c>
      <c r="M449" s="76"/>
      <c r="N449" s="77" t="str">
        <f>$A$121</f>
        <v>Excavator (hrs)</v>
      </c>
      <c r="O449" s="78"/>
      <c r="P449" s="79">
        <f>$C$121</f>
        <v>145</v>
      </c>
      <c r="Q449" s="80">
        <f t="shared" si="19"/>
        <v>0</v>
      </c>
    </row>
    <row r="450" spans="1:17" outlineLevel="1" x14ac:dyDescent="0.25">
      <c r="A450" s="76"/>
      <c r="B450" s="77" t="str">
        <f>$A$122</f>
        <v>Backhoe (hrs)</v>
      </c>
      <c r="C450" s="78"/>
      <c r="D450" s="79">
        <f>$C$122</f>
        <v>145</v>
      </c>
      <c r="E450" s="80">
        <f t="shared" si="17"/>
        <v>0</v>
      </c>
      <c r="G450" s="76"/>
      <c r="H450" s="77" t="str">
        <f>$A$122</f>
        <v>Backhoe (hrs)</v>
      </c>
      <c r="I450" s="78"/>
      <c r="J450" s="79">
        <f>$C$122</f>
        <v>145</v>
      </c>
      <c r="K450" s="80">
        <f t="shared" si="18"/>
        <v>0</v>
      </c>
      <c r="M450" s="76"/>
      <c r="N450" s="77" t="str">
        <f>$A$122</f>
        <v>Backhoe (hrs)</v>
      </c>
      <c r="O450" s="78"/>
      <c r="P450" s="79">
        <f>$C$122</f>
        <v>145</v>
      </c>
      <c r="Q450" s="80">
        <f t="shared" si="19"/>
        <v>0</v>
      </c>
    </row>
    <row r="451" spans="1:17" outlineLevel="1" x14ac:dyDescent="0.25">
      <c r="A451" s="76"/>
      <c r="B451" s="77" t="str">
        <f>$A$123</f>
        <v>Road Train Side Tipper (hrs)</v>
      </c>
      <c r="C451" s="78"/>
      <c r="D451" s="79">
        <f>$C$123</f>
        <v>250</v>
      </c>
      <c r="E451" s="80">
        <f t="shared" si="17"/>
        <v>0</v>
      </c>
      <c r="G451" s="76"/>
      <c r="H451" s="77" t="str">
        <f>$A$123</f>
        <v>Road Train Side Tipper (hrs)</v>
      </c>
      <c r="I451" s="78">
        <v>5</v>
      </c>
      <c r="J451" s="79">
        <f>$C$123</f>
        <v>250</v>
      </c>
      <c r="K451" s="80">
        <f t="shared" si="18"/>
        <v>1250</v>
      </c>
      <c r="M451" s="76"/>
      <c r="N451" s="77" t="str">
        <f>$A$123</f>
        <v>Road Train Side Tipper (hrs)</v>
      </c>
      <c r="O451" s="78">
        <v>5</v>
      </c>
      <c r="P451" s="79">
        <f>$C$123</f>
        <v>250</v>
      </c>
      <c r="Q451" s="80">
        <f t="shared" si="19"/>
        <v>1250</v>
      </c>
    </row>
    <row r="452" spans="1:17" outlineLevel="1" x14ac:dyDescent="0.25">
      <c r="A452" s="76"/>
      <c r="B452" s="77" t="str">
        <f>$A$124</f>
        <v>Semi Side Tipper (hrs)</v>
      </c>
      <c r="C452" s="78"/>
      <c r="D452" s="79">
        <f>$C$124</f>
        <v>200</v>
      </c>
      <c r="E452" s="80">
        <f t="shared" si="17"/>
        <v>0</v>
      </c>
      <c r="G452" s="76"/>
      <c r="H452" s="77" t="str">
        <f>$A$124</f>
        <v>Semi Side Tipper (hrs)</v>
      </c>
      <c r="I452" s="78"/>
      <c r="J452" s="79">
        <f>$C$124</f>
        <v>200</v>
      </c>
      <c r="K452" s="80">
        <f t="shared" si="18"/>
        <v>0</v>
      </c>
      <c r="M452" s="76"/>
      <c r="N452" s="77" t="str">
        <f>$A$124</f>
        <v>Semi Side Tipper (hrs)</v>
      </c>
      <c r="O452" s="78"/>
      <c r="P452" s="79">
        <f>$C$124</f>
        <v>200</v>
      </c>
      <c r="Q452" s="80">
        <f t="shared" si="19"/>
        <v>0</v>
      </c>
    </row>
    <row r="453" spans="1:17" outlineLevel="1" x14ac:dyDescent="0.25">
      <c r="A453" s="76"/>
      <c r="B453" s="77" t="str">
        <f>$A$125</f>
        <v>Water Truck  (hrs)</v>
      </c>
      <c r="C453" s="78">
        <v>10</v>
      </c>
      <c r="D453" s="79">
        <f>$C$125</f>
        <v>165</v>
      </c>
      <c r="E453" s="80">
        <f t="shared" si="17"/>
        <v>1650</v>
      </c>
      <c r="G453" s="76"/>
      <c r="H453" s="77" t="str">
        <f>$A$125</f>
        <v>Water Truck  (hrs)</v>
      </c>
      <c r="I453" s="78">
        <v>5</v>
      </c>
      <c r="J453" s="79">
        <f>$C$125</f>
        <v>165</v>
      </c>
      <c r="K453" s="80">
        <f t="shared" si="18"/>
        <v>825</v>
      </c>
      <c r="M453" s="76"/>
      <c r="N453" s="77" t="str">
        <f>$A$125</f>
        <v>Water Truck  (hrs)</v>
      </c>
      <c r="O453" s="78">
        <v>10</v>
      </c>
      <c r="P453" s="79">
        <f>$C$125</f>
        <v>165</v>
      </c>
      <c r="Q453" s="80">
        <f t="shared" si="19"/>
        <v>1650</v>
      </c>
    </row>
    <row r="454" spans="1:17" outlineLevel="1" x14ac:dyDescent="0.25">
      <c r="A454" s="76"/>
      <c r="B454" s="77" t="str">
        <f>$A$126</f>
        <v>Vibrating Roller (hrs)</v>
      </c>
      <c r="C454" s="78"/>
      <c r="D454" s="79">
        <f>$C$126</f>
        <v>135</v>
      </c>
      <c r="E454" s="80">
        <f t="shared" si="17"/>
        <v>0</v>
      </c>
      <c r="G454" s="76"/>
      <c r="H454" s="77" t="str">
        <f>$A$126</f>
        <v>Vibrating Roller (hrs)</v>
      </c>
      <c r="I454" s="78">
        <v>5</v>
      </c>
      <c r="J454" s="79">
        <f>$C$126</f>
        <v>135</v>
      </c>
      <c r="K454" s="80">
        <f t="shared" si="18"/>
        <v>675</v>
      </c>
      <c r="M454" s="76"/>
      <c r="N454" s="77" t="str">
        <f>$A$126</f>
        <v>Vibrating Roller (hrs)</v>
      </c>
      <c r="O454" s="78">
        <v>10</v>
      </c>
      <c r="P454" s="79">
        <f>$C$126</f>
        <v>135</v>
      </c>
      <c r="Q454" s="80">
        <f t="shared" si="19"/>
        <v>1350</v>
      </c>
    </row>
    <row r="455" spans="1:17" outlineLevel="1" x14ac:dyDescent="0.25">
      <c r="A455" s="76"/>
      <c r="B455" s="77" t="str">
        <f>$A$127</f>
        <v>Multi-tyred Roller (hrs)</v>
      </c>
      <c r="C455" s="78"/>
      <c r="D455" s="79">
        <f>$C$127</f>
        <v>135</v>
      </c>
      <c r="E455" s="80">
        <f t="shared" si="17"/>
        <v>0</v>
      </c>
      <c r="G455" s="76"/>
      <c r="H455" s="77" t="str">
        <f>$A$127</f>
        <v>Multi-tyred Roller (hrs)</v>
      </c>
      <c r="I455" s="78"/>
      <c r="J455" s="79">
        <f>$C$127</f>
        <v>135</v>
      </c>
      <c r="K455" s="80">
        <f t="shared" si="18"/>
        <v>0</v>
      </c>
      <c r="M455" s="76"/>
      <c r="N455" s="77" t="str">
        <f>$A$127</f>
        <v>Multi-tyred Roller (hrs)</v>
      </c>
      <c r="O455" s="78"/>
      <c r="P455" s="79">
        <f>$C$127</f>
        <v>135</v>
      </c>
      <c r="Q455" s="80">
        <f t="shared" si="19"/>
        <v>0</v>
      </c>
    </row>
    <row r="456" spans="1:17" outlineLevel="1" x14ac:dyDescent="0.25">
      <c r="A456" s="76"/>
      <c r="B456" s="77" t="str">
        <f>$A$128</f>
        <v>Dozer (hrs)</v>
      </c>
      <c r="C456" s="78"/>
      <c r="D456" s="79">
        <f>$C$128</f>
        <v>310</v>
      </c>
      <c r="E456" s="80">
        <f t="shared" si="17"/>
        <v>0</v>
      </c>
      <c r="G456" s="76"/>
      <c r="H456" s="77" t="str">
        <f>$A$128</f>
        <v>Dozer (hrs)</v>
      </c>
      <c r="I456" s="78"/>
      <c r="J456" s="79">
        <f>$C$128</f>
        <v>310</v>
      </c>
      <c r="K456" s="80">
        <f t="shared" si="18"/>
        <v>0</v>
      </c>
      <c r="M456" s="76"/>
      <c r="N456" s="77" t="str">
        <f>$A$128</f>
        <v>Dozer (hrs)</v>
      </c>
      <c r="O456" s="78">
        <v>2</v>
      </c>
      <c r="P456" s="79">
        <f>$C$128</f>
        <v>310</v>
      </c>
      <c r="Q456" s="80">
        <f t="shared" si="19"/>
        <v>620</v>
      </c>
    </row>
    <row r="457" spans="1:17" outlineLevel="1" x14ac:dyDescent="0.25">
      <c r="A457" s="76"/>
      <c r="B457" s="77" t="str">
        <f>$A$129</f>
        <v>Transport Float (hrs)</v>
      </c>
      <c r="C457" s="78"/>
      <c r="D457" s="79">
        <f>$C$129</f>
        <v>0</v>
      </c>
      <c r="E457" s="80">
        <f t="shared" si="17"/>
        <v>0</v>
      </c>
      <c r="G457" s="76"/>
      <c r="H457" s="77" t="str">
        <f>$A$129</f>
        <v>Transport Float (hrs)</v>
      </c>
      <c r="I457" s="78"/>
      <c r="J457" s="79">
        <f>$C$129</f>
        <v>0</v>
      </c>
      <c r="K457" s="80">
        <f t="shared" si="18"/>
        <v>0</v>
      </c>
      <c r="M457" s="76"/>
      <c r="N457" s="77" t="str">
        <f>$A$129</f>
        <v>Transport Float (hrs)</v>
      </c>
      <c r="O457" s="78"/>
      <c r="P457" s="79">
        <f>$C$129</f>
        <v>0</v>
      </c>
      <c r="Q457" s="80">
        <f t="shared" si="19"/>
        <v>0</v>
      </c>
    </row>
    <row r="458" spans="1:17" outlineLevel="1" x14ac:dyDescent="0.25">
      <c r="A458" s="76"/>
      <c r="B458" s="77" t="str">
        <f>$A$130</f>
        <v>Pump (hrs)</v>
      </c>
      <c r="C458" s="78">
        <v>15</v>
      </c>
      <c r="D458" s="79">
        <f>$C$130</f>
        <v>1</v>
      </c>
      <c r="E458" s="80">
        <f t="shared" si="17"/>
        <v>15</v>
      </c>
      <c r="G458" s="76"/>
      <c r="H458" s="77" t="str">
        <f>$A$130</f>
        <v>Pump (hrs)</v>
      </c>
      <c r="I458" s="78">
        <v>15</v>
      </c>
      <c r="J458" s="79">
        <f>$C$130</f>
        <v>1</v>
      </c>
      <c r="K458" s="80">
        <f t="shared" si="18"/>
        <v>15</v>
      </c>
      <c r="M458" s="76"/>
      <c r="N458" s="77" t="str">
        <f>$A$130</f>
        <v>Pump (hrs)</v>
      </c>
      <c r="O458" s="78">
        <v>2</v>
      </c>
      <c r="P458" s="79">
        <f>$C$130</f>
        <v>1</v>
      </c>
      <c r="Q458" s="80">
        <f t="shared" si="19"/>
        <v>2</v>
      </c>
    </row>
    <row r="459" spans="1:17" outlineLevel="1" x14ac:dyDescent="0.25">
      <c r="A459" s="76"/>
      <c r="B459" s="77" t="str">
        <f>$A$131</f>
        <v>2 Labourers and Light Vehicle (days)</v>
      </c>
      <c r="C459" s="78"/>
      <c r="D459" s="79">
        <f>$C$131</f>
        <v>1900</v>
      </c>
      <c r="E459" s="80">
        <f t="shared" si="17"/>
        <v>0</v>
      </c>
      <c r="G459" s="76"/>
      <c r="H459" s="77" t="str">
        <f>$A$131</f>
        <v>2 Labourers and Light Vehicle (days)</v>
      </c>
      <c r="I459" s="78"/>
      <c r="J459" s="79">
        <f>$C$131</f>
        <v>1900</v>
      </c>
      <c r="K459" s="80">
        <f t="shared" si="18"/>
        <v>0</v>
      </c>
      <c r="M459" s="76"/>
      <c r="N459" s="77" t="str">
        <f>$A$131</f>
        <v>2 Labourers and Light Vehicle (days)</v>
      </c>
      <c r="O459" s="78">
        <v>1</v>
      </c>
      <c r="P459" s="79">
        <f>$C$131</f>
        <v>1900</v>
      </c>
      <c r="Q459" s="80">
        <f t="shared" si="19"/>
        <v>1900</v>
      </c>
    </row>
    <row r="460" spans="1:17" outlineLevel="1" x14ac:dyDescent="0.25">
      <c r="A460" s="76"/>
      <c r="B460" s="77" t="str">
        <f>$A$132</f>
        <v>2 Man Traffic Crew and Ute</v>
      </c>
      <c r="C460" s="78">
        <v>1</v>
      </c>
      <c r="D460" s="79">
        <f>$C$132</f>
        <v>240</v>
      </c>
      <c r="E460" s="80">
        <f t="shared" si="17"/>
        <v>240</v>
      </c>
      <c r="G460" s="76"/>
      <c r="H460" s="77" t="str">
        <f>$A$132</f>
        <v>2 Man Traffic Crew and Ute</v>
      </c>
      <c r="I460" s="78">
        <v>10</v>
      </c>
      <c r="J460" s="79">
        <f>$C$132</f>
        <v>240</v>
      </c>
      <c r="K460" s="80">
        <f t="shared" si="18"/>
        <v>2400</v>
      </c>
      <c r="M460" s="76"/>
      <c r="N460" s="77" t="str">
        <f>$A$132</f>
        <v>2 Man Traffic Crew and Ute</v>
      </c>
      <c r="O460" s="78">
        <v>1</v>
      </c>
      <c r="P460" s="79">
        <f>$C$132</f>
        <v>240</v>
      </c>
      <c r="Q460" s="80">
        <f t="shared" si="19"/>
        <v>240</v>
      </c>
    </row>
    <row r="461" spans="1:17" outlineLevel="1" x14ac:dyDescent="0.25">
      <c r="A461" s="76"/>
      <c r="B461" s="77" t="str">
        <f>$A$133</f>
        <v>Supervisor With Vehicle (hrs)</v>
      </c>
      <c r="C461" s="78">
        <v>10</v>
      </c>
      <c r="D461" s="79">
        <f>$C$133</f>
        <v>105</v>
      </c>
      <c r="E461" s="80">
        <f t="shared" si="17"/>
        <v>1050</v>
      </c>
      <c r="G461" s="76"/>
      <c r="H461" s="77" t="str">
        <f>$A$133</f>
        <v>Supervisor With Vehicle (hrs)</v>
      </c>
      <c r="I461" s="78">
        <v>10</v>
      </c>
      <c r="J461" s="79">
        <f>$C$133</f>
        <v>105</v>
      </c>
      <c r="K461" s="80">
        <f t="shared" si="18"/>
        <v>1050</v>
      </c>
      <c r="M461" s="76"/>
      <c r="N461" s="77" t="str">
        <f>$A$133</f>
        <v>Supervisor With Vehicle (hrs)</v>
      </c>
      <c r="O461" s="78">
        <v>10</v>
      </c>
      <c r="P461" s="79">
        <f>$C$133</f>
        <v>105</v>
      </c>
      <c r="Q461" s="80">
        <f t="shared" si="19"/>
        <v>1050</v>
      </c>
    </row>
    <row r="462" spans="1:17" outlineLevel="1" x14ac:dyDescent="0.25">
      <c r="A462" s="76"/>
      <c r="B462" s="77" t="str">
        <f>$A$134</f>
        <v>Custom 2</v>
      </c>
      <c r="C462" s="78"/>
      <c r="D462" s="79">
        <f>$C$134</f>
        <v>0</v>
      </c>
      <c r="E462" s="80">
        <f t="shared" si="17"/>
        <v>0</v>
      </c>
      <c r="G462" s="76"/>
      <c r="H462" s="77" t="str">
        <f>$A$134</f>
        <v>Custom 2</v>
      </c>
      <c r="I462" s="78"/>
      <c r="J462" s="79">
        <f>$C$134</f>
        <v>0</v>
      </c>
      <c r="K462" s="80">
        <f t="shared" si="18"/>
        <v>0</v>
      </c>
      <c r="M462" s="76"/>
      <c r="N462" s="77" t="str">
        <f>$A$134</f>
        <v>Custom 2</v>
      </c>
      <c r="O462" s="78"/>
      <c r="P462" s="79">
        <f>$C$134</f>
        <v>0</v>
      </c>
      <c r="Q462" s="80">
        <f t="shared" si="19"/>
        <v>0</v>
      </c>
    </row>
    <row r="463" spans="1:17" outlineLevel="1" x14ac:dyDescent="0.25">
      <c r="A463" s="76"/>
      <c r="B463" s="77" t="str">
        <f>$A$135</f>
        <v>Custom 3</v>
      </c>
      <c r="C463" s="78"/>
      <c r="D463" s="79">
        <f>$C$135</f>
        <v>0</v>
      </c>
      <c r="E463" s="80">
        <f t="shared" si="17"/>
        <v>0</v>
      </c>
      <c r="G463" s="76"/>
      <c r="H463" s="77" t="str">
        <f>$A$135</f>
        <v>Custom 3</v>
      </c>
      <c r="I463" s="78"/>
      <c r="J463" s="79">
        <f>$C$135</f>
        <v>0</v>
      </c>
      <c r="K463" s="80">
        <f t="shared" si="18"/>
        <v>0</v>
      </c>
      <c r="M463" s="76"/>
      <c r="N463" s="77" t="str">
        <f>$A$135</f>
        <v>Custom 3</v>
      </c>
      <c r="O463" s="78"/>
      <c r="P463" s="79">
        <f>$C$135</f>
        <v>0</v>
      </c>
      <c r="Q463" s="80">
        <f t="shared" si="19"/>
        <v>0</v>
      </c>
    </row>
    <row r="464" spans="1:17" outlineLevel="1" x14ac:dyDescent="0.25">
      <c r="A464" s="76"/>
      <c r="B464" s="77" t="str">
        <f>$A$136</f>
        <v>Custom 4</v>
      </c>
      <c r="C464" s="78"/>
      <c r="D464" s="79">
        <f>$C$136</f>
        <v>0</v>
      </c>
      <c r="E464" s="80">
        <f t="shared" si="17"/>
        <v>0</v>
      </c>
      <c r="G464" s="76"/>
      <c r="H464" s="77" t="str">
        <f>$A$136</f>
        <v>Custom 4</v>
      </c>
      <c r="I464" s="78"/>
      <c r="J464" s="79">
        <f>$C$136</f>
        <v>0</v>
      </c>
      <c r="K464" s="80">
        <f t="shared" si="18"/>
        <v>0</v>
      </c>
      <c r="M464" s="76"/>
      <c r="N464" s="77" t="str">
        <f>$A$136</f>
        <v>Custom 4</v>
      </c>
      <c r="O464" s="78"/>
      <c r="P464" s="79">
        <f>$C$136</f>
        <v>0</v>
      </c>
      <c r="Q464" s="80">
        <f t="shared" si="19"/>
        <v>0</v>
      </c>
    </row>
    <row r="465" spans="1:17" outlineLevel="1" x14ac:dyDescent="0.25">
      <c r="A465" s="76"/>
      <c r="B465" s="77" t="str">
        <f>$A$137</f>
        <v>6 Wheel Tipper</v>
      </c>
      <c r="C465" s="78"/>
      <c r="D465" s="79">
        <f>$C$137</f>
        <v>0</v>
      </c>
      <c r="E465" s="80">
        <f t="shared" si="17"/>
        <v>0</v>
      </c>
      <c r="G465" s="76"/>
      <c r="H465" s="77" t="str">
        <f>$A$137</f>
        <v>6 Wheel Tipper</v>
      </c>
      <c r="I465" s="78"/>
      <c r="J465" s="79">
        <f>$C$137</f>
        <v>0</v>
      </c>
      <c r="K465" s="80">
        <f t="shared" si="18"/>
        <v>0</v>
      </c>
      <c r="M465" s="76"/>
      <c r="N465" s="77" t="str">
        <f>$A$137</f>
        <v>6 Wheel Tipper</v>
      </c>
      <c r="O465" s="78"/>
      <c r="P465" s="79">
        <f>$C$137</f>
        <v>0</v>
      </c>
      <c r="Q465" s="80">
        <f t="shared" si="19"/>
        <v>0</v>
      </c>
    </row>
    <row r="466" spans="1:17" outlineLevel="1" x14ac:dyDescent="0.25">
      <c r="A466" s="76"/>
      <c r="B466" s="77" t="str">
        <f>$A$138</f>
        <v>5T Excavator</v>
      </c>
      <c r="C466" s="78"/>
      <c r="D466" s="79">
        <f>$C$138</f>
        <v>0</v>
      </c>
      <c r="E466" s="80">
        <f t="shared" si="17"/>
        <v>0</v>
      </c>
      <c r="G466" s="76"/>
      <c r="H466" s="77" t="str">
        <f>$A$138</f>
        <v>5T Excavator</v>
      </c>
      <c r="I466" s="78"/>
      <c r="J466" s="79">
        <f>$C$138</f>
        <v>0</v>
      </c>
      <c r="K466" s="80">
        <f t="shared" si="18"/>
        <v>0</v>
      </c>
      <c r="M466" s="76"/>
      <c r="N466" s="77" t="str">
        <f>$A$138</f>
        <v>5T Excavator</v>
      </c>
      <c r="O466" s="78"/>
      <c r="P466" s="79">
        <f>$C$138</f>
        <v>0</v>
      </c>
      <c r="Q466" s="80">
        <f t="shared" si="19"/>
        <v>0</v>
      </c>
    </row>
    <row r="467" spans="1:17" outlineLevel="1" x14ac:dyDescent="0.25">
      <c r="A467" s="76"/>
      <c r="B467" s="77" t="str">
        <f>$A$139</f>
        <v>Culvert Cleaner</v>
      </c>
      <c r="C467" s="78"/>
      <c r="D467" s="79">
        <f>$C$139</f>
        <v>0</v>
      </c>
      <c r="E467" s="80">
        <f t="shared" si="17"/>
        <v>0</v>
      </c>
      <c r="G467" s="76"/>
      <c r="H467" s="77" t="str">
        <f>$A$139</f>
        <v>Culvert Cleaner</v>
      </c>
      <c r="I467" s="78"/>
      <c r="J467" s="79">
        <f>$C$139</f>
        <v>0</v>
      </c>
      <c r="K467" s="80">
        <f t="shared" si="18"/>
        <v>0</v>
      </c>
      <c r="M467" s="76"/>
      <c r="N467" s="77" t="str">
        <f>$A$139</f>
        <v>Culvert Cleaner</v>
      </c>
      <c r="O467" s="78"/>
      <c r="P467" s="79">
        <f>$C$139</f>
        <v>0</v>
      </c>
      <c r="Q467" s="80">
        <f t="shared" si="19"/>
        <v>0</v>
      </c>
    </row>
    <row r="468" spans="1:17" outlineLevel="1" x14ac:dyDescent="0.25">
      <c r="A468" s="76"/>
      <c r="B468" s="77" t="str">
        <f>$A$141</f>
        <v>Purchase gravel (m3)</v>
      </c>
      <c r="C468" s="78"/>
      <c r="D468" s="79">
        <f>$C$141</f>
        <v>0.88</v>
      </c>
      <c r="E468" s="80">
        <f t="shared" si="17"/>
        <v>0</v>
      </c>
      <c r="G468" s="76"/>
      <c r="H468" s="77" t="str">
        <f>$A$141</f>
        <v>Purchase gravel (m3)</v>
      </c>
      <c r="I468" s="78"/>
      <c r="J468" s="79">
        <f>$C$141</f>
        <v>0.88</v>
      </c>
      <c r="K468" s="80">
        <f t="shared" si="18"/>
        <v>0</v>
      </c>
      <c r="M468" s="76"/>
      <c r="N468" s="77" t="str">
        <f>$A$141</f>
        <v>Purchase gravel (m3)</v>
      </c>
      <c r="O468" s="78"/>
      <c r="P468" s="79">
        <f>$C$141</f>
        <v>0.88</v>
      </c>
      <c r="Q468" s="80">
        <f t="shared" si="19"/>
        <v>0</v>
      </c>
    </row>
    <row r="469" spans="1:17" outlineLevel="1" x14ac:dyDescent="0.25">
      <c r="A469" s="76"/>
      <c r="B469" s="77" t="str">
        <f>$A$142</f>
        <v>Gravel Push Up (m3)</v>
      </c>
      <c r="C469" s="78"/>
      <c r="D469" s="79">
        <f>$C$142</f>
        <v>3</v>
      </c>
      <c r="E469" s="80">
        <f t="shared" si="17"/>
        <v>0</v>
      </c>
      <c r="G469" s="76"/>
      <c r="H469" s="77" t="str">
        <f>$A$142</f>
        <v>Gravel Push Up (m3)</v>
      </c>
      <c r="I469" s="78"/>
      <c r="J469" s="79">
        <f>$C$142</f>
        <v>3</v>
      </c>
      <c r="K469" s="80">
        <f t="shared" si="18"/>
        <v>0</v>
      </c>
      <c r="M469" s="76"/>
      <c r="N469" s="77" t="str">
        <f>$A$142</f>
        <v>Gravel Push Up (m3)</v>
      </c>
      <c r="O469" s="78">
        <v>100</v>
      </c>
      <c r="P469" s="79">
        <f>$C$142</f>
        <v>3</v>
      </c>
      <c r="Q469" s="80">
        <f t="shared" si="19"/>
        <v>300</v>
      </c>
    </row>
    <row r="470" spans="1:17" outlineLevel="1" x14ac:dyDescent="0.25">
      <c r="A470" s="76"/>
      <c r="B470" s="77" t="str">
        <f>$A$143</f>
        <v>Purchase water (kL)</v>
      </c>
      <c r="C470" s="78"/>
      <c r="D470" s="79">
        <f>$C$143</f>
        <v>1</v>
      </c>
      <c r="E470" s="80">
        <f t="shared" si="17"/>
        <v>0</v>
      </c>
      <c r="G470" s="76"/>
      <c r="H470" s="77" t="str">
        <f>$A$143</f>
        <v>Purchase water (kL)</v>
      </c>
      <c r="I470" s="78"/>
      <c r="J470" s="79">
        <f>$C$143</f>
        <v>1</v>
      </c>
      <c r="K470" s="80">
        <f t="shared" si="18"/>
        <v>0</v>
      </c>
      <c r="M470" s="76"/>
      <c r="N470" s="77" t="str">
        <f>$A$143</f>
        <v>Purchase water (kL)</v>
      </c>
      <c r="O470" s="78"/>
      <c r="P470" s="79">
        <f>$C$143</f>
        <v>1</v>
      </c>
      <c r="Q470" s="80">
        <f t="shared" si="19"/>
        <v>0</v>
      </c>
    </row>
    <row r="471" spans="1:17" outlineLevel="1" x14ac:dyDescent="0.25">
      <c r="A471" s="76"/>
      <c r="B471" s="77" t="str">
        <f>$A$144</f>
        <v>Concrete contract crew (days)</v>
      </c>
      <c r="C471" s="78"/>
      <c r="D471" s="79">
        <f>$C$144</f>
        <v>3500</v>
      </c>
      <c r="E471" s="80">
        <f t="shared" si="17"/>
        <v>0</v>
      </c>
      <c r="G471" s="76"/>
      <c r="H471" s="77" t="str">
        <f>$A$144</f>
        <v>Concrete contract crew (days)</v>
      </c>
      <c r="I471" s="78"/>
      <c r="J471" s="79">
        <f>$C$144</f>
        <v>3500</v>
      </c>
      <c r="K471" s="80">
        <f t="shared" si="18"/>
        <v>0</v>
      </c>
      <c r="M471" s="76"/>
      <c r="N471" s="77" t="str">
        <f>$A$144</f>
        <v>Concrete contract crew (days)</v>
      </c>
      <c r="O471" s="78"/>
      <c r="P471" s="79">
        <f>$C$144</f>
        <v>3500</v>
      </c>
      <c r="Q471" s="80">
        <f t="shared" si="19"/>
        <v>0</v>
      </c>
    </row>
    <row r="472" spans="1:17" outlineLevel="1" x14ac:dyDescent="0.25">
      <c r="A472" s="76"/>
      <c r="B472" s="77" t="str">
        <f>$A$145</f>
        <v>Concrete (m3)</v>
      </c>
      <c r="C472" s="78"/>
      <c r="D472" s="79">
        <f>$C$145</f>
        <v>300</v>
      </c>
      <c r="E472" s="80">
        <f t="shared" si="17"/>
        <v>0</v>
      </c>
      <c r="G472" s="76"/>
      <c r="H472" s="77" t="str">
        <f>$A$145</f>
        <v>Concrete (m3)</v>
      </c>
      <c r="I472" s="78"/>
      <c r="J472" s="79">
        <f>$C$145</f>
        <v>300</v>
      </c>
      <c r="K472" s="80">
        <f t="shared" si="18"/>
        <v>0</v>
      </c>
      <c r="M472" s="76"/>
      <c r="N472" s="77" t="str">
        <f>$A$145</f>
        <v>Concrete (m3)</v>
      </c>
      <c r="O472" s="78"/>
      <c r="P472" s="79">
        <f>$C$145</f>
        <v>300</v>
      </c>
      <c r="Q472" s="80">
        <f t="shared" si="19"/>
        <v>0</v>
      </c>
    </row>
    <row r="473" spans="1:17" outlineLevel="1" x14ac:dyDescent="0.25">
      <c r="A473" s="76"/>
      <c r="B473" s="77" t="str">
        <f>$A$146</f>
        <v>Sand Subgrade Push Up (m3)</v>
      </c>
      <c r="C473" s="78"/>
      <c r="D473" s="79">
        <f>$C$146</f>
        <v>0</v>
      </c>
      <c r="E473" s="80">
        <f t="shared" si="17"/>
        <v>0</v>
      </c>
      <c r="G473" s="76"/>
      <c r="H473" s="77" t="str">
        <f>$A$146</f>
        <v>Sand Subgrade Push Up (m3)</v>
      </c>
      <c r="I473" s="78"/>
      <c r="J473" s="79">
        <f>$C$146</f>
        <v>0</v>
      </c>
      <c r="K473" s="80">
        <f t="shared" si="18"/>
        <v>0</v>
      </c>
      <c r="M473" s="76"/>
      <c r="N473" s="77" t="str">
        <f>$A$146</f>
        <v>Sand Subgrade Push Up (m3)</v>
      </c>
      <c r="O473" s="78"/>
      <c r="P473" s="79">
        <f>$C$146</f>
        <v>0</v>
      </c>
      <c r="Q473" s="80">
        <f t="shared" si="19"/>
        <v>0</v>
      </c>
    </row>
    <row r="474" spans="1:17" outlineLevel="1" x14ac:dyDescent="0.25">
      <c r="A474" s="76"/>
      <c r="B474" s="77" t="str">
        <f>$A$147</f>
        <v>450mm RCP</v>
      </c>
      <c r="C474" s="78"/>
      <c r="D474" s="79">
        <f>$C$147</f>
        <v>250</v>
      </c>
      <c r="E474" s="80">
        <f t="shared" si="17"/>
        <v>0</v>
      </c>
      <c r="G474" s="76"/>
      <c r="H474" s="77" t="str">
        <f>$A$147</f>
        <v>450mm RCP</v>
      </c>
      <c r="I474" s="78"/>
      <c r="J474" s="79">
        <f>$C$147</f>
        <v>250</v>
      </c>
      <c r="K474" s="80">
        <f t="shared" si="18"/>
        <v>0</v>
      </c>
      <c r="M474" s="76"/>
      <c r="N474" s="77" t="str">
        <f>$A$147</f>
        <v>450mm RCP</v>
      </c>
      <c r="O474" s="78"/>
      <c r="P474" s="79">
        <f>$C$147</f>
        <v>250</v>
      </c>
      <c r="Q474" s="80">
        <f t="shared" si="19"/>
        <v>0</v>
      </c>
    </row>
    <row r="475" spans="1:17" outlineLevel="1" x14ac:dyDescent="0.25">
      <c r="A475" s="76"/>
      <c r="B475" s="77" t="str">
        <f>$A$148</f>
        <v>375/450mm HW</v>
      </c>
      <c r="C475" s="78"/>
      <c r="D475" s="79">
        <f>$C$148</f>
        <v>300</v>
      </c>
      <c r="E475" s="80">
        <f t="shared" si="17"/>
        <v>0</v>
      </c>
      <c r="G475" s="76"/>
      <c r="H475" s="77" t="str">
        <f>$A$148</f>
        <v>375/450mm HW</v>
      </c>
      <c r="I475" s="78"/>
      <c r="J475" s="79">
        <f>$C$148</f>
        <v>300</v>
      </c>
      <c r="K475" s="80">
        <f t="shared" si="18"/>
        <v>0</v>
      </c>
      <c r="M475" s="76"/>
      <c r="N475" s="77" t="str">
        <f>$A$148</f>
        <v>375/450mm HW</v>
      </c>
      <c r="O475" s="78"/>
      <c r="P475" s="79">
        <f>$C$148</f>
        <v>300</v>
      </c>
      <c r="Q475" s="80">
        <f t="shared" si="19"/>
        <v>0</v>
      </c>
    </row>
    <row r="476" spans="1:17" outlineLevel="1" x14ac:dyDescent="0.25">
      <c r="A476" s="76"/>
      <c r="B476" s="77" t="str">
        <f>$A$149</f>
        <v>525/600mm HW</v>
      </c>
      <c r="C476" s="78"/>
      <c r="D476" s="79">
        <f>$C$149</f>
        <v>375</v>
      </c>
      <c r="E476" s="80">
        <f t="shared" si="17"/>
        <v>0</v>
      </c>
      <c r="G476" s="76"/>
      <c r="H476" s="77" t="str">
        <f>$A$149</f>
        <v>525/600mm HW</v>
      </c>
      <c r="I476" s="78"/>
      <c r="J476" s="79">
        <f>$C$149</f>
        <v>375</v>
      </c>
      <c r="K476" s="80">
        <f t="shared" si="18"/>
        <v>0</v>
      </c>
      <c r="M476" s="76"/>
      <c r="N476" s="77" t="str">
        <f>$A$149</f>
        <v>525/600mm HW</v>
      </c>
      <c r="O476" s="78"/>
      <c r="P476" s="79">
        <f>$C$149</f>
        <v>375</v>
      </c>
      <c r="Q476" s="80">
        <f t="shared" si="19"/>
        <v>0</v>
      </c>
    </row>
    <row r="477" spans="1:17" outlineLevel="1" x14ac:dyDescent="0.25">
      <c r="A477" s="76"/>
      <c r="B477" s="77" t="str">
        <f>$A$150</f>
        <v>900mm HW</v>
      </c>
      <c r="C477" s="78"/>
      <c r="D477" s="79">
        <f>$C$150</f>
        <v>0</v>
      </c>
      <c r="E477" s="80">
        <f t="shared" si="17"/>
        <v>0</v>
      </c>
      <c r="G477" s="76"/>
      <c r="H477" s="77" t="str">
        <f>$A$150</f>
        <v>900mm HW</v>
      </c>
      <c r="I477" s="78"/>
      <c r="J477" s="79">
        <f>$C$150</f>
        <v>0</v>
      </c>
      <c r="K477" s="80">
        <f t="shared" si="18"/>
        <v>0</v>
      </c>
      <c r="M477" s="76"/>
      <c r="N477" s="77" t="str">
        <f>$A$150</f>
        <v>900mm HW</v>
      </c>
      <c r="O477" s="78"/>
      <c r="P477" s="79">
        <f>$C$150</f>
        <v>0</v>
      </c>
      <c r="Q477" s="80">
        <f t="shared" si="19"/>
        <v>0</v>
      </c>
    </row>
    <row r="478" spans="1:17" outlineLevel="1" x14ac:dyDescent="0.25">
      <c r="A478" s="76"/>
      <c r="B478" s="77" t="str">
        <f>$A$151</f>
        <v>Rock Protection at 0.5m deep (m2)</v>
      </c>
      <c r="C478" s="78"/>
      <c r="D478" s="79">
        <f>$C$151</f>
        <v>0</v>
      </c>
      <c r="E478" s="80">
        <f t="shared" si="17"/>
        <v>0</v>
      </c>
      <c r="G478" s="76"/>
      <c r="H478" s="77" t="str">
        <f>$A$151</f>
        <v>Rock Protection at 0.5m deep (m2)</v>
      </c>
      <c r="I478" s="78"/>
      <c r="J478" s="79">
        <f>$C$151</f>
        <v>0</v>
      </c>
      <c r="K478" s="80">
        <f t="shared" si="18"/>
        <v>0</v>
      </c>
      <c r="M478" s="76"/>
      <c r="N478" s="77" t="str">
        <f>$A$151</f>
        <v>Rock Protection at 0.5m deep (m2)</v>
      </c>
      <c r="O478" s="78"/>
      <c r="P478" s="79">
        <f>$C$151</f>
        <v>0</v>
      </c>
      <c r="Q478" s="80">
        <f t="shared" si="19"/>
        <v>0</v>
      </c>
    </row>
    <row r="479" spans="1:17" outlineLevel="1" x14ac:dyDescent="0.25">
      <c r="A479" s="76"/>
      <c r="B479" s="77" t="str">
        <f>$A$152</f>
        <v>Bitumen 2 coat emulsion seal (m2)</v>
      </c>
      <c r="C479" s="78"/>
      <c r="D479" s="79">
        <f>$C$152</f>
        <v>22</v>
      </c>
      <c r="E479" s="80">
        <f t="shared" si="17"/>
        <v>0</v>
      </c>
      <c r="G479" s="76"/>
      <c r="H479" s="77" t="str">
        <f>$A$152</f>
        <v>Bitumen 2 coat emulsion seal (m2)</v>
      </c>
      <c r="I479" s="78"/>
      <c r="J479" s="79">
        <f>$C$152</f>
        <v>22</v>
      </c>
      <c r="K479" s="80">
        <f t="shared" si="18"/>
        <v>0</v>
      </c>
      <c r="M479" s="76"/>
      <c r="N479" s="77" t="str">
        <f>$A$152</f>
        <v>Bitumen 2 coat emulsion seal (m2)</v>
      </c>
      <c r="O479" s="78"/>
      <c r="P479" s="79">
        <f>$C$152</f>
        <v>22</v>
      </c>
      <c r="Q479" s="80">
        <f t="shared" si="19"/>
        <v>0</v>
      </c>
    </row>
    <row r="480" spans="1:17" outlineLevel="1" x14ac:dyDescent="0.25">
      <c r="A480" s="223"/>
      <c r="B480" s="77" t="str">
        <f>$A$153</f>
        <v>Traffic Signs and Cones (km/week)</v>
      </c>
      <c r="C480" s="78"/>
      <c r="D480" s="79">
        <f>$C$153</f>
        <v>500</v>
      </c>
      <c r="E480" s="80">
        <f t="shared" si="17"/>
        <v>0</v>
      </c>
      <c r="G480" s="223"/>
      <c r="H480" s="77" t="str">
        <f>$A$153</f>
        <v>Traffic Signs and Cones (km/week)</v>
      </c>
      <c r="I480" s="78"/>
      <c r="J480" s="79">
        <f>$C$153</f>
        <v>500</v>
      </c>
      <c r="K480" s="80">
        <f t="shared" si="18"/>
        <v>0</v>
      </c>
      <c r="M480" s="223"/>
      <c r="N480" s="77" t="str">
        <f>$A$153</f>
        <v>Traffic Signs and Cones (km/week)</v>
      </c>
      <c r="O480" s="78"/>
      <c r="P480" s="79">
        <f>$C$153</f>
        <v>500</v>
      </c>
      <c r="Q480" s="80">
        <f t="shared" si="19"/>
        <v>0</v>
      </c>
    </row>
    <row r="481" spans="1:17" outlineLevel="1" x14ac:dyDescent="0.25">
      <c r="A481" s="223"/>
      <c r="B481" s="77" t="str">
        <f>$A$154</f>
        <v>Custom 1</v>
      </c>
      <c r="C481" s="78"/>
      <c r="D481" s="79">
        <f>$C$154</f>
        <v>0</v>
      </c>
      <c r="E481" s="80">
        <f t="shared" si="17"/>
        <v>0</v>
      </c>
      <c r="G481" s="223"/>
      <c r="H481" s="77" t="str">
        <f>$A$154</f>
        <v>Custom 1</v>
      </c>
      <c r="I481" s="78"/>
      <c r="J481" s="79">
        <f>$C$154</f>
        <v>0</v>
      </c>
      <c r="K481" s="80">
        <f t="shared" si="18"/>
        <v>0</v>
      </c>
      <c r="M481" s="223"/>
      <c r="N481" s="77" t="str">
        <f>$A$154</f>
        <v>Custom 1</v>
      </c>
      <c r="O481" s="78"/>
      <c r="P481" s="79">
        <f>$C$154</f>
        <v>0</v>
      </c>
      <c r="Q481" s="80">
        <f t="shared" si="19"/>
        <v>0</v>
      </c>
    </row>
    <row r="482" spans="1:17" outlineLevel="1" x14ac:dyDescent="0.25">
      <c r="A482" s="223"/>
      <c r="B482" s="77" t="str">
        <f>$A$155</f>
        <v>Custom 2</v>
      </c>
      <c r="C482" s="78"/>
      <c r="D482" s="79">
        <f>$C$155</f>
        <v>0</v>
      </c>
      <c r="E482" s="80">
        <f t="shared" si="17"/>
        <v>0</v>
      </c>
      <c r="G482" s="223"/>
      <c r="H482" s="77" t="str">
        <f>$A$155</f>
        <v>Custom 2</v>
      </c>
      <c r="I482" s="78"/>
      <c r="J482" s="79">
        <f>$C$155</f>
        <v>0</v>
      </c>
      <c r="K482" s="80">
        <f t="shared" si="18"/>
        <v>0</v>
      </c>
      <c r="M482" s="223"/>
      <c r="N482" s="77" t="str">
        <f>$A$155</f>
        <v>Custom 2</v>
      </c>
      <c r="O482" s="78"/>
      <c r="P482" s="79">
        <f>$C$155</f>
        <v>0</v>
      </c>
      <c r="Q482" s="80">
        <f t="shared" si="19"/>
        <v>0</v>
      </c>
    </row>
    <row r="483" spans="1:17" outlineLevel="1" x14ac:dyDescent="0.25">
      <c r="A483" s="223"/>
      <c r="B483" s="77" t="str">
        <f>$A$156</f>
        <v>Custom 3</v>
      </c>
      <c r="C483" s="78"/>
      <c r="D483" s="79">
        <f>$C$156</f>
        <v>0</v>
      </c>
      <c r="E483" s="80">
        <f t="shared" si="17"/>
        <v>0</v>
      </c>
      <c r="G483" s="223"/>
      <c r="H483" s="77" t="str">
        <f>$A$156</f>
        <v>Custom 3</v>
      </c>
      <c r="I483" s="78"/>
      <c r="J483" s="79">
        <f>$C$156</f>
        <v>0</v>
      </c>
      <c r="K483" s="80">
        <f t="shared" si="18"/>
        <v>0</v>
      </c>
      <c r="M483" s="223"/>
      <c r="N483" s="77" t="str">
        <f>$A$156</f>
        <v>Custom 3</v>
      </c>
      <c r="O483" s="78"/>
      <c r="P483" s="79">
        <f>$C$156</f>
        <v>0</v>
      </c>
      <c r="Q483" s="80">
        <f t="shared" si="19"/>
        <v>0</v>
      </c>
    </row>
    <row r="484" spans="1:17" outlineLevel="1" x14ac:dyDescent="0.25">
      <c r="A484" s="223"/>
      <c r="B484" s="77" t="str">
        <f>$A$157</f>
        <v>Custom 4</v>
      </c>
      <c r="C484" s="78"/>
      <c r="D484" s="79">
        <f>$C$157</f>
        <v>0</v>
      </c>
      <c r="E484" s="80">
        <f t="shared" si="17"/>
        <v>0</v>
      </c>
      <c r="G484" s="223"/>
      <c r="H484" s="77" t="str">
        <f>$A$157</f>
        <v>Custom 4</v>
      </c>
      <c r="I484" s="78"/>
      <c r="J484" s="79">
        <f>$C$157</f>
        <v>0</v>
      </c>
      <c r="K484" s="80">
        <f t="shared" si="18"/>
        <v>0</v>
      </c>
      <c r="M484" s="223"/>
      <c r="N484" s="77" t="str">
        <f>$A$157</f>
        <v>Custom 4</v>
      </c>
      <c r="O484" s="78"/>
      <c r="P484" s="79">
        <f>$C$157</f>
        <v>0</v>
      </c>
      <c r="Q484" s="80">
        <f t="shared" si="19"/>
        <v>0</v>
      </c>
    </row>
    <row r="485" spans="1:17" outlineLevel="1" x14ac:dyDescent="0.25">
      <c r="A485" s="223"/>
      <c r="B485" s="77" t="str">
        <f>$A$158</f>
        <v>Custom 5</v>
      </c>
      <c r="C485" s="78"/>
      <c r="D485" s="79">
        <f>$C$158</f>
        <v>0</v>
      </c>
      <c r="E485" s="80">
        <f t="shared" si="17"/>
        <v>0</v>
      </c>
      <c r="G485" s="223"/>
      <c r="H485" s="77" t="str">
        <f>$A$158</f>
        <v>Custom 5</v>
      </c>
      <c r="I485" s="78"/>
      <c r="J485" s="79">
        <f>$C$158</f>
        <v>0</v>
      </c>
      <c r="K485" s="80">
        <f t="shared" si="18"/>
        <v>0</v>
      </c>
      <c r="M485" s="223"/>
      <c r="N485" s="77" t="str">
        <f>$A$158</f>
        <v>Custom 5</v>
      </c>
      <c r="O485" s="78"/>
      <c r="P485" s="79">
        <f>$C$158</f>
        <v>0</v>
      </c>
      <c r="Q485" s="80">
        <f t="shared" si="19"/>
        <v>0</v>
      </c>
    </row>
    <row r="486" spans="1:17" outlineLevel="1" x14ac:dyDescent="0.25">
      <c r="A486" s="223"/>
      <c r="B486" s="77" t="str">
        <f>$A$159</f>
        <v>Custom 6</v>
      </c>
      <c r="C486" s="78"/>
      <c r="D486" s="79">
        <f>$C$159</f>
        <v>0</v>
      </c>
      <c r="E486" s="80">
        <f t="shared" si="17"/>
        <v>0</v>
      </c>
      <c r="G486" s="223"/>
      <c r="H486" s="77" t="str">
        <f>$A$159</f>
        <v>Custom 6</v>
      </c>
      <c r="I486" s="78"/>
      <c r="J486" s="79">
        <f>$C$159</f>
        <v>0</v>
      </c>
      <c r="K486" s="80">
        <f t="shared" si="18"/>
        <v>0</v>
      </c>
      <c r="M486" s="223"/>
      <c r="N486" s="77" t="str">
        <f>$A$159</f>
        <v>Custom 6</v>
      </c>
      <c r="O486" s="78"/>
      <c r="P486" s="79">
        <f>$C$159</f>
        <v>0</v>
      </c>
      <c r="Q486" s="80">
        <f t="shared" si="19"/>
        <v>0</v>
      </c>
    </row>
    <row r="487" spans="1:17" outlineLevel="1" x14ac:dyDescent="0.25">
      <c r="A487" s="223"/>
      <c r="B487" s="77" t="str">
        <f>$A$160</f>
        <v>Custom 7</v>
      </c>
      <c r="C487" s="78"/>
      <c r="D487" s="79">
        <f>$C$160</f>
        <v>0</v>
      </c>
      <c r="E487" s="80">
        <f t="shared" si="17"/>
        <v>0</v>
      </c>
      <c r="G487" s="223"/>
      <c r="H487" s="77" t="str">
        <f>$A$160</f>
        <v>Custom 7</v>
      </c>
      <c r="I487" s="78"/>
      <c r="J487" s="79">
        <f>$C$160</f>
        <v>0</v>
      </c>
      <c r="K487" s="80">
        <f t="shared" si="18"/>
        <v>0</v>
      </c>
      <c r="M487" s="223"/>
      <c r="N487" s="77" t="str">
        <f>$A$160</f>
        <v>Custom 7</v>
      </c>
      <c r="O487" s="78"/>
      <c r="P487" s="79">
        <f>$C$160</f>
        <v>0</v>
      </c>
      <c r="Q487" s="80">
        <f t="shared" si="19"/>
        <v>0</v>
      </c>
    </row>
    <row r="488" spans="1:17" outlineLevel="1" x14ac:dyDescent="0.25">
      <c r="A488" s="223"/>
      <c r="B488" s="77" t="str">
        <f>$A$161</f>
        <v>Custom 8</v>
      </c>
      <c r="C488" s="78"/>
      <c r="D488" s="79">
        <f>$C$161</f>
        <v>0</v>
      </c>
      <c r="E488" s="80">
        <f t="shared" si="17"/>
        <v>0</v>
      </c>
      <c r="G488" s="223"/>
      <c r="H488" s="77" t="str">
        <f>$A$161</f>
        <v>Custom 8</v>
      </c>
      <c r="I488" s="78"/>
      <c r="J488" s="79">
        <f>$C$161</f>
        <v>0</v>
      </c>
      <c r="K488" s="80">
        <f t="shared" si="18"/>
        <v>0</v>
      </c>
      <c r="M488" s="223"/>
      <c r="N488" s="77" t="str">
        <f>$A$161</f>
        <v>Custom 8</v>
      </c>
      <c r="O488" s="78"/>
      <c r="P488" s="79">
        <f>$C$161</f>
        <v>0</v>
      </c>
      <c r="Q488" s="80">
        <f t="shared" si="19"/>
        <v>0</v>
      </c>
    </row>
    <row r="489" spans="1:17" outlineLevel="1" x14ac:dyDescent="0.25">
      <c r="A489" s="81" t="s">
        <v>122</v>
      </c>
      <c r="B489" s="82" t="s">
        <v>42</v>
      </c>
      <c r="C489" s="83" t="s">
        <v>121</v>
      </c>
      <c r="D489" s="84" t="s">
        <v>149</v>
      </c>
      <c r="E489" s="226">
        <f>IFERROR(C469/(D442*1000),"")</f>
        <v>0</v>
      </c>
      <c r="G489" s="81" t="s">
        <v>122</v>
      </c>
      <c r="H489" s="82" t="s">
        <v>42</v>
      </c>
      <c r="I489" s="83" t="s">
        <v>120</v>
      </c>
      <c r="J489" s="84" t="s">
        <v>149</v>
      </c>
      <c r="K489" s="85">
        <f>IFERROR(I469/(J442*1000),"")</f>
        <v>0</v>
      </c>
      <c r="M489" s="81" t="s">
        <v>122</v>
      </c>
      <c r="N489" s="82" t="s">
        <v>42</v>
      </c>
      <c r="O489" s="83" t="s">
        <v>120</v>
      </c>
      <c r="P489" s="84" t="s">
        <v>149</v>
      </c>
      <c r="Q489" s="85">
        <f>IFERROR(O469/(P442*1000),"")</f>
        <v>0.31249999999999994</v>
      </c>
    </row>
    <row r="490" spans="1:17" outlineLevel="1" x14ac:dyDescent="0.25">
      <c r="A490" s="86"/>
      <c r="B490" s="82" t="s">
        <v>43</v>
      </c>
      <c r="C490" s="83" t="s">
        <v>121</v>
      </c>
      <c r="D490" s="87"/>
      <c r="E490" s="88"/>
      <c r="G490" s="86"/>
      <c r="H490" s="82" t="s">
        <v>43</v>
      </c>
      <c r="I490" s="83" t="s">
        <v>120</v>
      </c>
      <c r="J490" s="87"/>
      <c r="K490" s="88"/>
      <c r="M490" s="86"/>
      <c r="N490" s="82" t="s">
        <v>43</v>
      </c>
      <c r="O490" s="83" t="s">
        <v>120</v>
      </c>
      <c r="P490" s="87"/>
      <c r="Q490" s="88"/>
    </row>
    <row r="491" spans="1:17" outlineLevel="1" x14ac:dyDescent="0.25">
      <c r="A491" s="89"/>
      <c r="B491" s="82" t="s">
        <v>44</v>
      </c>
      <c r="C491" s="83" t="s">
        <v>121</v>
      </c>
      <c r="D491" s="87"/>
      <c r="E491" s="88"/>
      <c r="G491" s="89"/>
      <c r="H491" s="82" t="s">
        <v>44</v>
      </c>
      <c r="I491" s="83" t="s">
        <v>121</v>
      </c>
      <c r="J491" s="87"/>
      <c r="K491" s="88"/>
      <c r="M491" s="89"/>
      <c r="N491" s="82" t="s">
        <v>44</v>
      </c>
      <c r="O491" s="83" t="s">
        <v>121</v>
      </c>
      <c r="P491" s="87"/>
      <c r="Q491" s="88"/>
    </row>
    <row r="493" spans="1:17" ht="15.6" x14ac:dyDescent="0.3">
      <c r="A493" s="225" t="str">
        <f>D80</f>
        <v>Shoulder Reshape</v>
      </c>
      <c r="B493" s="63"/>
      <c r="C493" s="63"/>
      <c r="D493" s="64">
        <v>5</v>
      </c>
      <c r="E493" s="65" t="s">
        <v>38</v>
      </c>
      <c r="G493" s="225" t="str">
        <f>D81</f>
        <v>Shoulder Reinstate</v>
      </c>
      <c r="H493" s="63"/>
      <c r="I493" s="63"/>
      <c r="J493" s="64">
        <v>0.3</v>
      </c>
      <c r="K493" s="65" t="s">
        <v>38</v>
      </c>
      <c r="L493" s="170"/>
      <c r="M493" s="225" t="str">
        <f>D82</f>
        <v>Shoulder Reconstruct</v>
      </c>
      <c r="N493" s="63"/>
      <c r="O493" s="63"/>
      <c r="P493" s="64">
        <v>0.1</v>
      </c>
      <c r="Q493" s="65" t="s">
        <v>38</v>
      </c>
    </row>
    <row r="494" spans="1:17" x14ac:dyDescent="0.25">
      <c r="A494" s="439" t="str">
        <f>H80</f>
        <v>Scouring that can be reshaped by grading with no material import</v>
      </c>
      <c r="B494" s="440"/>
      <c r="C494" s="441"/>
      <c r="D494" s="66">
        <f>D493*IF(C541="On",$D$167,1)*IF(C542="On",$D$168,1)*IF(C543="On",$D$169,1)</f>
        <v>5</v>
      </c>
      <c r="E494" s="67" t="s">
        <v>221</v>
      </c>
      <c r="G494" s="439" t="str">
        <f>H81</f>
        <v>Scouring that can be reinstated, graded and compacted with some material import required up to 200mm deep</v>
      </c>
      <c r="H494" s="440"/>
      <c r="I494" s="441"/>
      <c r="J494" s="66">
        <f>J493*IF(I541="On",$D$167,1)*IF(I542="On",$D$168,1)*IF(I543="On",$D$169,1)</f>
        <v>0.24</v>
      </c>
      <c r="K494" s="67" t="s">
        <v>221</v>
      </c>
      <c r="L494" s="170"/>
      <c r="M494" s="439" t="str">
        <f>H82</f>
        <v>Scouring which requires a large amount of material to re-form, shape and compact up to 500mm deep</v>
      </c>
      <c r="N494" s="440"/>
      <c r="O494" s="441"/>
      <c r="P494" s="66">
        <f>P493*IF(O541="On",$D$167,1)*IF(O542="On",$D$168,1)*IF(O543="On",$D$169,1)</f>
        <v>8.0000000000000016E-2</v>
      </c>
      <c r="Q494" s="67" t="s">
        <v>221</v>
      </c>
    </row>
    <row r="495" spans="1:17" x14ac:dyDescent="0.25">
      <c r="A495" s="442"/>
      <c r="B495" s="443"/>
      <c r="C495" s="444"/>
      <c r="D495" s="68" t="s">
        <v>3</v>
      </c>
      <c r="E495" s="69">
        <f>SUM(E499:E540)</f>
        <v>3300</v>
      </c>
      <c r="G495" s="442"/>
      <c r="H495" s="443"/>
      <c r="I495" s="444"/>
      <c r="J495" s="68" t="s">
        <v>3</v>
      </c>
      <c r="K495" s="69">
        <f>SUM(K499:K540)</f>
        <v>8125</v>
      </c>
      <c r="L495" s="170"/>
      <c r="M495" s="442"/>
      <c r="N495" s="443"/>
      <c r="O495" s="444"/>
      <c r="P495" s="68" t="s">
        <v>3</v>
      </c>
      <c r="Q495" s="69">
        <f>SUM(Q499:Q540)</f>
        <v>11700</v>
      </c>
    </row>
    <row r="496" spans="1:17" x14ac:dyDescent="0.25">
      <c r="A496" s="442"/>
      <c r="B496" s="443"/>
      <c r="C496" s="444"/>
      <c r="D496" s="70" t="s">
        <v>40</v>
      </c>
      <c r="E496" s="69">
        <f>E495/(1000*D494)</f>
        <v>0.66</v>
      </c>
      <c r="G496" s="442"/>
      <c r="H496" s="443"/>
      <c r="I496" s="444"/>
      <c r="J496" s="70" t="s">
        <v>40</v>
      </c>
      <c r="K496" s="69">
        <f>K495/(1000*J494)</f>
        <v>33.854166666666664</v>
      </c>
      <c r="L496" s="170"/>
      <c r="M496" s="442"/>
      <c r="N496" s="443"/>
      <c r="O496" s="444"/>
      <c r="P496" s="70" t="s">
        <v>40</v>
      </c>
      <c r="Q496" s="69">
        <f>Q495/(1000*P494)</f>
        <v>146.24999999999997</v>
      </c>
    </row>
    <row r="497" spans="1:17" x14ac:dyDescent="0.25">
      <c r="A497" s="445"/>
      <c r="B497" s="446"/>
      <c r="C497" s="447"/>
      <c r="D497" s="71" t="s">
        <v>41</v>
      </c>
      <c r="E497" s="72">
        <f>E495/D494</f>
        <v>660</v>
      </c>
      <c r="G497" s="445"/>
      <c r="H497" s="446"/>
      <c r="I497" s="447"/>
      <c r="J497" s="71" t="s">
        <v>41</v>
      </c>
      <c r="K497" s="72">
        <f>K495/J494</f>
        <v>33854.166666666672</v>
      </c>
      <c r="L497" s="170"/>
      <c r="M497" s="445"/>
      <c r="N497" s="446"/>
      <c r="O497" s="447"/>
      <c r="P497" s="71" t="s">
        <v>41</v>
      </c>
      <c r="Q497" s="72">
        <f>Q495/P494</f>
        <v>146249.99999999997</v>
      </c>
    </row>
    <row r="498" spans="1:17" outlineLevel="1" x14ac:dyDescent="0.25">
      <c r="A498" s="73"/>
      <c r="B498" s="74" t="s">
        <v>19</v>
      </c>
      <c r="C498" s="74" t="s">
        <v>37</v>
      </c>
      <c r="D498" s="74" t="s">
        <v>36</v>
      </c>
      <c r="E498" s="75" t="s">
        <v>39</v>
      </c>
      <c r="G498" s="73"/>
      <c r="H498" s="74" t="s">
        <v>19</v>
      </c>
      <c r="I498" s="74" t="s">
        <v>37</v>
      </c>
      <c r="J498" s="74" t="s">
        <v>36</v>
      </c>
      <c r="K498" s="75" t="s">
        <v>39</v>
      </c>
      <c r="M498" s="73"/>
      <c r="N498" s="74" t="s">
        <v>19</v>
      </c>
      <c r="O498" s="74" t="s">
        <v>37</v>
      </c>
      <c r="P498" s="74" t="s">
        <v>36</v>
      </c>
      <c r="Q498" s="75" t="s">
        <v>39</v>
      </c>
    </row>
    <row r="499" spans="1:17" outlineLevel="1" x14ac:dyDescent="0.25">
      <c r="A499" s="76"/>
      <c r="B499" s="77" t="str">
        <f>$A$119</f>
        <v>Grader (hrs)</v>
      </c>
      <c r="C499" s="78">
        <v>10</v>
      </c>
      <c r="D499" s="79">
        <f>$C$119</f>
        <v>180</v>
      </c>
      <c r="E499" s="80">
        <f>C499*D499</f>
        <v>1800</v>
      </c>
      <c r="G499" s="76"/>
      <c r="H499" s="77" t="str">
        <f>$A$119</f>
        <v>Grader (hrs)</v>
      </c>
      <c r="I499" s="78">
        <v>10</v>
      </c>
      <c r="J499" s="79">
        <f>$C$119</f>
        <v>180</v>
      </c>
      <c r="K499" s="80">
        <f>I499*J499</f>
        <v>1800</v>
      </c>
      <c r="M499" s="76"/>
      <c r="N499" s="77" t="str">
        <f>$A$119</f>
        <v>Grader (hrs)</v>
      </c>
      <c r="O499" s="78">
        <v>10</v>
      </c>
      <c r="P499" s="79">
        <f>$C$119</f>
        <v>180</v>
      </c>
      <c r="Q499" s="80">
        <f>O499*P499</f>
        <v>1800</v>
      </c>
    </row>
    <row r="500" spans="1:17" outlineLevel="1" x14ac:dyDescent="0.25">
      <c r="A500" s="76"/>
      <c r="B500" s="77" t="str">
        <f>$A$120</f>
        <v>Loader (hrs)</v>
      </c>
      <c r="C500" s="78"/>
      <c r="D500" s="79">
        <f>$C$120</f>
        <v>175</v>
      </c>
      <c r="E500" s="80">
        <f t="shared" ref="E500:E540" si="20">C500*D500</f>
        <v>0</v>
      </c>
      <c r="G500" s="76"/>
      <c r="H500" s="77" t="str">
        <f>$A$120</f>
        <v>Loader (hrs)</v>
      </c>
      <c r="I500" s="78">
        <v>5</v>
      </c>
      <c r="J500" s="79">
        <f>$C$120</f>
        <v>175</v>
      </c>
      <c r="K500" s="80">
        <f t="shared" ref="K500:K540" si="21">I500*J500</f>
        <v>875</v>
      </c>
      <c r="M500" s="76"/>
      <c r="N500" s="77" t="str">
        <f>$A$120</f>
        <v>Loader (hrs)</v>
      </c>
      <c r="O500" s="78">
        <v>5</v>
      </c>
      <c r="P500" s="79">
        <f>$C$120</f>
        <v>175</v>
      </c>
      <c r="Q500" s="80">
        <f t="shared" ref="Q500:Q540" si="22">O500*P500</f>
        <v>875</v>
      </c>
    </row>
    <row r="501" spans="1:17" outlineLevel="1" x14ac:dyDescent="0.25">
      <c r="A501" s="76"/>
      <c r="B501" s="77" t="str">
        <f>$A$121</f>
        <v>Excavator (hrs)</v>
      </c>
      <c r="C501" s="78"/>
      <c r="D501" s="79">
        <f>$C$121</f>
        <v>145</v>
      </c>
      <c r="E501" s="80">
        <f t="shared" si="20"/>
        <v>0</v>
      </c>
      <c r="G501" s="76"/>
      <c r="H501" s="77" t="str">
        <f>$A$121</f>
        <v>Excavator (hrs)</v>
      </c>
      <c r="I501" s="78"/>
      <c r="J501" s="79">
        <f>$C$121</f>
        <v>145</v>
      </c>
      <c r="K501" s="80">
        <f t="shared" si="21"/>
        <v>0</v>
      </c>
      <c r="M501" s="76"/>
      <c r="N501" s="77" t="str">
        <f>$A$121</f>
        <v>Excavator (hrs)</v>
      </c>
      <c r="O501" s="78"/>
      <c r="P501" s="79">
        <f>$C$121</f>
        <v>145</v>
      </c>
      <c r="Q501" s="80">
        <f t="shared" si="22"/>
        <v>0</v>
      </c>
    </row>
    <row r="502" spans="1:17" outlineLevel="1" x14ac:dyDescent="0.25">
      <c r="A502" s="76"/>
      <c r="B502" s="77" t="str">
        <f>$A$122</f>
        <v>Backhoe (hrs)</v>
      </c>
      <c r="C502" s="78"/>
      <c r="D502" s="79">
        <f>$C$122</f>
        <v>145</v>
      </c>
      <c r="E502" s="80">
        <f t="shared" si="20"/>
        <v>0</v>
      </c>
      <c r="G502" s="76"/>
      <c r="H502" s="77" t="str">
        <f>$A$122</f>
        <v>Backhoe (hrs)</v>
      </c>
      <c r="I502" s="78"/>
      <c r="J502" s="79">
        <f>$C$122</f>
        <v>145</v>
      </c>
      <c r="K502" s="80">
        <f t="shared" si="21"/>
        <v>0</v>
      </c>
      <c r="M502" s="76"/>
      <c r="N502" s="77" t="str">
        <f>$A$122</f>
        <v>Backhoe (hrs)</v>
      </c>
      <c r="O502" s="78"/>
      <c r="P502" s="79">
        <f>$C$122</f>
        <v>145</v>
      </c>
      <c r="Q502" s="80">
        <f t="shared" si="22"/>
        <v>0</v>
      </c>
    </row>
    <row r="503" spans="1:17" outlineLevel="1" x14ac:dyDescent="0.25">
      <c r="A503" s="76"/>
      <c r="B503" s="77" t="str">
        <f>$A$123</f>
        <v>Road Train Side Tipper (hrs)</v>
      </c>
      <c r="C503" s="78"/>
      <c r="D503" s="79">
        <f>$C$123</f>
        <v>250</v>
      </c>
      <c r="E503" s="80">
        <f t="shared" si="20"/>
        <v>0</v>
      </c>
      <c r="G503" s="76"/>
      <c r="H503" s="77" t="str">
        <f>$A$123</f>
        <v>Road Train Side Tipper (hrs)</v>
      </c>
      <c r="I503" s="78">
        <v>5</v>
      </c>
      <c r="J503" s="79">
        <f>$C$123</f>
        <v>250</v>
      </c>
      <c r="K503" s="80">
        <f t="shared" si="21"/>
        <v>1250</v>
      </c>
      <c r="M503" s="76"/>
      <c r="N503" s="77" t="str">
        <f>$A$123</f>
        <v>Road Train Side Tipper (hrs)</v>
      </c>
      <c r="O503" s="78">
        <v>5</v>
      </c>
      <c r="P503" s="79">
        <f>$C$123</f>
        <v>250</v>
      </c>
      <c r="Q503" s="80">
        <f t="shared" si="22"/>
        <v>1250</v>
      </c>
    </row>
    <row r="504" spans="1:17" outlineLevel="1" x14ac:dyDescent="0.25">
      <c r="A504" s="76"/>
      <c r="B504" s="77" t="str">
        <f>$A$124</f>
        <v>Semi Side Tipper (hrs)</v>
      </c>
      <c r="C504" s="78"/>
      <c r="D504" s="79">
        <f>$C$124</f>
        <v>200</v>
      </c>
      <c r="E504" s="80">
        <f t="shared" si="20"/>
        <v>0</v>
      </c>
      <c r="G504" s="76"/>
      <c r="H504" s="77" t="str">
        <f>$A$124</f>
        <v>Semi Side Tipper (hrs)</v>
      </c>
      <c r="I504" s="78"/>
      <c r="J504" s="79">
        <f>$C$124</f>
        <v>200</v>
      </c>
      <c r="K504" s="80">
        <f t="shared" si="21"/>
        <v>0</v>
      </c>
      <c r="M504" s="76"/>
      <c r="N504" s="77" t="str">
        <f>$A$124</f>
        <v>Semi Side Tipper (hrs)</v>
      </c>
      <c r="O504" s="78"/>
      <c r="P504" s="79">
        <f>$C$124</f>
        <v>200</v>
      </c>
      <c r="Q504" s="80">
        <f t="shared" si="22"/>
        <v>0</v>
      </c>
    </row>
    <row r="505" spans="1:17" outlineLevel="1" x14ac:dyDescent="0.25">
      <c r="A505" s="76"/>
      <c r="B505" s="77" t="str">
        <f>$A$125</f>
        <v>Water Truck  (hrs)</v>
      </c>
      <c r="C505" s="78">
        <v>5</v>
      </c>
      <c r="D505" s="79">
        <f>$C$125</f>
        <v>165</v>
      </c>
      <c r="E505" s="80">
        <f t="shared" si="20"/>
        <v>825</v>
      </c>
      <c r="G505" s="76"/>
      <c r="H505" s="77" t="str">
        <f>$A$125</f>
        <v>Water Truck  (hrs)</v>
      </c>
      <c r="I505" s="78">
        <v>5</v>
      </c>
      <c r="J505" s="79">
        <f>$C$125</f>
        <v>165</v>
      </c>
      <c r="K505" s="80">
        <f t="shared" si="21"/>
        <v>825</v>
      </c>
      <c r="M505" s="76"/>
      <c r="N505" s="77" t="str">
        <f>$A$125</f>
        <v>Water Truck  (hrs)</v>
      </c>
      <c r="O505" s="78">
        <v>10</v>
      </c>
      <c r="P505" s="79">
        <f>$C$125</f>
        <v>165</v>
      </c>
      <c r="Q505" s="80">
        <f t="shared" si="22"/>
        <v>1650</v>
      </c>
    </row>
    <row r="506" spans="1:17" outlineLevel="1" x14ac:dyDescent="0.25">
      <c r="A506" s="76"/>
      <c r="B506" s="77" t="str">
        <f>$A$126</f>
        <v>Vibrating Roller (hrs)</v>
      </c>
      <c r="C506" s="78">
        <v>5</v>
      </c>
      <c r="D506" s="79">
        <f>$C$126</f>
        <v>135</v>
      </c>
      <c r="E506" s="80">
        <f t="shared" si="20"/>
        <v>675</v>
      </c>
      <c r="G506" s="76"/>
      <c r="H506" s="77" t="str">
        <f>$A$126</f>
        <v>Vibrating Roller (hrs)</v>
      </c>
      <c r="I506" s="78">
        <v>10</v>
      </c>
      <c r="J506" s="79">
        <f>$C$126</f>
        <v>135</v>
      </c>
      <c r="K506" s="80">
        <f t="shared" si="21"/>
        <v>1350</v>
      </c>
      <c r="M506" s="76"/>
      <c r="N506" s="77" t="str">
        <f>$A$126</f>
        <v>Vibrating Roller (hrs)</v>
      </c>
      <c r="O506" s="78">
        <v>10</v>
      </c>
      <c r="P506" s="79">
        <f>$C$126</f>
        <v>135</v>
      </c>
      <c r="Q506" s="80">
        <f t="shared" si="22"/>
        <v>1350</v>
      </c>
    </row>
    <row r="507" spans="1:17" outlineLevel="1" x14ac:dyDescent="0.25">
      <c r="A507" s="76"/>
      <c r="B507" s="77" t="str">
        <f>$A$127</f>
        <v>Multi-tyred Roller (hrs)</v>
      </c>
      <c r="C507" s="78"/>
      <c r="D507" s="79">
        <f>$C$127</f>
        <v>135</v>
      </c>
      <c r="E507" s="80">
        <f t="shared" si="20"/>
        <v>0</v>
      </c>
      <c r="G507" s="76"/>
      <c r="H507" s="77" t="str">
        <f>$A$127</f>
        <v>Multi-tyred Roller (hrs)</v>
      </c>
      <c r="I507" s="78">
        <v>5</v>
      </c>
      <c r="J507" s="79">
        <f>$C$127</f>
        <v>135</v>
      </c>
      <c r="K507" s="80">
        <f t="shared" si="21"/>
        <v>675</v>
      </c>
      <c r="M507" s="76"/>
      <c r="N507" s="77" t="str">
        <f>$A$127</f>
        <v>Multi-tyred Roller (hrs)</v>
      </c>
      <c r="O507" s="78">
        <v>5</v>
      </c>
      <c r="P507" s="79">
        <f>$C$127</f>
        <v>135</v>
      </c>
      <c r="Q507" s="80">
        <f t="shared" si="22"/>
        <v>675</v>
      </c>
    </row>
    <row r="508" spans="1:17" outlineLevel="1" x14ac:dyDescent="0.25">
      <c r="A508" s="76"/>
      <c r="B508" s="77" t="str">
        <f>$A$128</f>
        <v>Dozer (hrs)</v>
      </c>
      <c r="C508" s="78"/>
      <c r="D508" s="79">
        <f>$C$128</f>
        <v>310</v>
      </c>
      <c r="E508" s="80">
        <f t="shared" si="20"/>
        <v>0</v>
      </c>
      <c r="G508" s="76"/>
      <c r="H508" s="77" t="str">
        <f>$A$128</f>
        <v>Dozer (hrs)</v>
      </c>
      <c r="I508" s="78"/>
      <c r="J508" s="79">
        <f>$C$128</f>
        <v>310</v>
      </c>
      <c r="K508" s="80">
        <f t="shared" si="21"/>
        <v>0</v>
      </c>
      <c r="M508" s="76"/>
      <c r="N508" s="77" t="str">
        <f>$A$128</f>
        <v>Dozer (hrs)</v>
      </c>
      <c r="O508" s="78"/>
      <c r="P508" s="79">
        <f>$C$128</f>
        <v>310</v>
      </c>
      <c r="Q508" s="80">
        <f t="shared" si="22"/>
        <v>0</v>
      </c>
    </row>
    <row r="509" spans="1:17" outlineLevel="1" x14ac:dyDescent="0.25">
      <c r="A509" s="76"/>
      <c r="B509" s="77" t="str">
        <f>$A$129</f>
        <v>Transport Float (hrs)</v>
      </c>
      <c r="C509" s="78"/>
      <c r="D509" s="79">
        <f>$C$129</f>
        <v>0</v>
      </c>
      <c r="E509" s="80">
        <f t="shared" si="20"/>
        <v>0</v>
      </c>
      <c r="G509" s="76"/>
      <c r="H509" s="77" t="str">
        <f>$A$129</f>
        <v>Transport Float (hrs)</v>
      </c>
      <c r="I509" s="78"/>
      <c r="J509" s="79">
        <f>$C$129</f>
        <v>0</v>
      </c>
      <c r="K509" s="80">
        <f t="shared" si="21"/>
        <v>0</v>
      </c>
      <c r="M509" s="76"/>
      <c r="N509" s="77" t="str">
        <f>$A$129</f>
        <v>Transport Float (hrs)</v>
      </c>
      <c r="O509" s="78"/>
      <c r="P509" s="79">
        <f>$C$129</f>
        <v>0</v>
      </c>
      <c r="Q509" s="80">
        <f t="shared" si="22"/>
        <v>0</v>
      </c>
    </row>
    <row r="510" spans="1:17" outlineLevel="1" x14ac:dyDescent="0.25">
      <c r="A510" s="76"/>
      <c r="B510" s="77" t="str">
        <f>$A$130</f>
        <v>Pump (hrs)</v>
      </c>
      <c r="C510" s="78"/>
      <c r="D510" s="79">
        <f>$C$130</f>
        <v>1</v>
      </c>
      <c r="E510" s="80">
        <f t="shared" si="20"/>
        <v>0</v>
      </c>
      <c r="G510" s="76"/>
      <c r="H510" s="77" t="str">
        <f>$A$130</f>
        <v>Pump (hrs)</v>
      </c>
      <c r="I510" s="78"/>
      <c r="J510" s="79">
        <f>$C$130</f>
        <v>1</v>
      </c>
      <c r="K510" s="80">
        <f t="shared" si="21"/>
        <v>0</v>
      </c>
      <c r="M510" s="76"/>
      <c r="N510" s="77" t="str">
        <f>$A$130</f>
        <v>Pump (hrs)</v>
      </c>
      <c r="O510" s="78"/>
      <c r="P510" s="79">
        <f>$C$130</f>
        <v>1</v>
      </c>
      <c r="Q510" s="80">
        <f t="shared" si="22"/>
        <v>0</v>
      </c>
    </row>
    <row r="511" spans="1:17" outlineLevel="1" x14ac:dyDescent="0.25">
      <c r="A511" s="76"/>
      <c r="B511" s="77" t="str">
        <f>$A$131</f>
        <v>2 Labourers and Light Vehicle (days)</v>
      </c>
      <c r="C511" s="78"/>
      <c r="D511" s="79">
        <f>$C$131</f>
        <v>1900</v>
      </c>
      <c r="E511" s="80">
        <f t="shared" si="20"/>
        <v>0</v>
      </c>
      <c r="G511" s="76"/>
      <c r="H511" s="77" t="str">
        <f>$A$131</f>
        <v>2 Labourers and Light Vehicle (days)</v>
      </c>
      <c r="I511" s="78"/>
      <c r="J511" s="79">
        <f>$C$131</f>
        <v>1900</v>
      </c>
      <c r="K511" s="80">
        <f t="shared" si="21"/>
        <v>0</v>
      </c>
      <c r="M511" s="76"/>
      <c r="N511" s="77" t="str">
        <f>$A$131</f>
        <v>2 Labourers and Light Vehicle (days)</v>
      </c>
      <c r="O511" s="78">
        <v>2</v>
      </c>
      <c r="P511" s="79">
        <f>$C$131</f>
        <v>1900</v>
      </c>
      <c r="Q511" s="80">
        <f t="shared" si="22"/>
        <v>3800</v>
      </c>
    </row>
    <row r="512" spans="1:17" outlineLevel="1" x14ac:dyDescent="0.25">
      <c r="A512" s="76"/>
      <c r="B512" s="77" t="str">
        <f>$A$132</f>
        <v>2 Man Traffic Crew and Ute</v>
      </c>
      <c r="C512" s="78"/>
      <c r="D512" s="79">
        <f>$C$132</f>
        <v>240</v>
      </c>
      <c r="E512" s="80">
        <f t="shared" si="20"/>
        <v>0</v>
      </c>
      <c r="G512" s="76"/>
      <c r="H512" s="77" t="str">
        <f>$A$132</f>
        <v>2 Man Traffic Crew and Ute</v>
      </c>
      <c r="I512" s="78"/>
      <c r="J512" s="79">
        <f>$C$132</f>
        <v>240</v>
      </c>
      <c r="K512" s="80">
        <f t="shared" si="21"/>
        <v>0</v>
      </c>
      <c r="M512" s="76"/>
      <c r="N512" s="77" t="str">
        <f>$A$132</f>
        <v>2 Man Traffic Crew and Ute</v>
      </c>
      <c r="O512" s="78"/>
      <c r="P512" s="79">
        <f>$C$132</f>
        <v>240</v>
      </c>
      <c r="Q512" s="80">
        <f t="shared" si="22"/>
        <v>0</v>
      </c>
    </row>
    <row r="513" spans="1:17" outlineLevel="1" x14ac:dyDescent="0.25">
      <c r="A513" s="76"/>
      <c r="B513" s="77" t="str">
        <f>$A$133</f>
        <v>Supervisor With Vehicle (hrs)</v>
      </c>
      <c r="C513" s="78"/>
      <c r="D513" s="79">
        <f>$C$133</f>
        <v>105</v>
      </c>
      <c r="E513" s="80">
        <f t="shared" si="20"/>
        <v>0</v>
      </c>
      <c r="G513" s="76"/>
      <c r="H513" s="77" t="str">
        <f>$A$133</f>
        <v>Supervisor With Vehicle (hrs)</v>
      </c>
      <c r="I513" s="78">
        <v>10</v>
      </c>
      <c r="J513" s="79">
        <f>$C$133</f>
        <v>105</v>
      </c>
      <c r="K513" s="80">
        <f t="shared" si="21"/>
        <v>1050</v>
      </c>
      <c r="M513" s="76"/>
      <c r="N513" s="77" t="str">
        <f>$A$133</f>
        <v>Supervisor With Vehicle (hrs)</v>
      </c>
      <c r="O513" s="78"/>
      <c r="P513" s="79">
        <f>$C$133</f>
        <v>105</v>
      </c>
      <c r="Q513" s="80">
        <f t="shared" si="22"/>
        <v>0</v>
      </c>
    </row>
    <row r="514" spans="1:17" outlineLevel="1" x14ac:dyDescent="0.25">
      <c r="A514" s="76"/>
      <c r="B514" s="77" t="str">
        <f>$A$134</f>
        <v>Custom 2</v>
      </c>
      <c r="C514" s="78"/>
      <c r="D514" s="79">
        <f>$C$134</f>
        <v>0</v>
      </c>
      <c r="E514" s="80">
        <f t="shared" si="20"/>
        <v>0</v>
      </c>
      <c r="G514" s="76"/>
      <c r="H514" s="77" t="str">
        <f>$A$134</f>
        <v>Custom 2</v>
      </c>
      <c r="I514" s="78"/>
      <c r="J514" s="79">
        <f>$C$134</f>
        <v>0</v>
      </c>
      <c r="K514" s="80">
        <f t="shared" si="21"/>
        <v>0</v>
      </c>
      <c r="M514" s="76"/>
      <c r="N514" s="77" t="str">
        <f>$A$134</f>
        <v>Custom 2</v>
      </c>
      <c r="O514" s="78"/>
      <c r="P514" s="79">
        <f>$C$134</f>
        <v>0</v>
      </c>
      <c r="Q514" s="80">
        <f t="shared" si="22"/>
        <v>0</v>
      </c>
    </row>
    <row r="515" spans="1:17" outlineLevel="1" x14ac:dyDescent="0.25">
      <c r="A515" s="76"/>
      <c r="B515" s="77" t="str">
        <f>$A$135</f>
        <v>Custom 3</v>
      </c>
      <c r="C515" s="78"/>
      <c r="D515" s="79">
        <f>$C$135</f>
        <v>0</v>
      </c>
      <c r="E515" s="80">
        <f t="shared" si="20"/>
        <v>0</v>
      </c>
      <c r="G515" s="76"/>
      <c r="H515" s="77" t="str">
        <f>$A$135</f>
        <v>Custom 3</v>
      </c>
      <c r="I515" s="78"/>
      <c r="J515" s="79">
        <f>$C$135</f>
        <v>0</v>
      </c>
      <c r="K515" s="80">
        <f t="shared" si="21"/>
        <v>0</v>
      </c>
      <c r="M515" s="76"/>
      <c r="N515" s="77" t="str">
        <f>$A$135</f>
        <v>Custom 3</v>
      </c>
      <c r="O515" s="78"/>
      <c r="P515" s="79">
        <f>$C$135</f>
        <v>0</v>
      </c>
      <c r="Q515" s="80">
        <f t="shared" si="22"/>
        <v>0</v>
      </c>
    </row>
    <row r="516" spans="1:17" outlineLevel="1" x14ac:dyDescent="0.25">
      <c r="A516" s="76"/>
      <c r="B516" s="77" t="str">
        <f>$A$136</f>
        <v>Custom 4</v>
      </c>
      <c r="C516" s="78"/>
      <c r="D516" s="79">
        <f>$C$136</f>
        <v>0</v>
      </c>
      <c r="E516" s="80">
        <f t="shared" si="20"/>
        <v>0</v>
      </c>
      <c r="G516" s="76"/>
      <c r="H516" s="77" t="str">
        <f>$A$136</f>
        <v>Custom 4</v>
      </c>
      <c r="I516" s="78"/>
      <c r="J516" s="79">
        <f>$C$136</f>
        <v>0</v>
      </c>
      <c r="K516" s="80">
        <f t="shared" si="21"/>
        <v>0</v>
      </c>
      <c r="M516" s="76"/>
      <c r="N516" s="77" t="str">
        <f>$A$136</f>
        <v>Custom 4</v>
      </c>
      <c r="O516" s="78"/>
      <c r="P516" s="79">
        <f>$C$136</f>
        <v>0</v>
      </c>
      <c r="Q516" s="80">
        <f t="shared" si="22"/>
        <v>0</v>
      </c>
    </row>
    <row r="517" spans="1:17" outlineLevel="1" x14ac:dyDescent="0.25">
      <c r="A517" s="76"/>
      <c r="B517" s="77" t="str">
        <f>$A$137</f>
        <v>6 Wheel Tipper</v>
      </c>
      <c r="C517" s="78"/>
      <c r="D517" s="79">
        <f>$C$137</f>
        <v>0</v>
      </c>
      <c r="E517" s="80">
        <f t="shared" si="20"/>
        <v>0</v>
      </c>
      <c r="G517" s="76"/>
      <c r="H517" s="77" t="str">
        <f>$A$137</f>
        <v>6 Wheel Tipper</v>
      </c>
      <c r="I517" s="78"/>
      <c r="J517" s="79">
        <f>$C$137</f>
        <v>0</v>
      </c>
      <c r="K517" s="80">
        <f t="shared" si="21"/>
        <v>0</v>
      </c>
      <c r="M517" s="76"/>
      <c r="N517" s="77" t="str">
        <f>$A$137</f>
        <v>6 Wheel Tipper</v>
      </c>
      <c r="O517" s="78"/>
      <c r="P517" s="79">
        <f>$C$137</f>
        <v>0</v>
      </c>
      <c r="Q517" s="80">
        <f t="shared" si="22"/>
        <v>0</v>
      </c>
    </row>
    <row r="518" spans="1:17" outlineLevel="1" x14ac:dyDescent="0.25">
      <c r="A518" s="76"/>
      <c r="B518" s="77" t="str">
        <f>$A$138</f>
        <v>5T Excavator</v>
      </c>
      <c r="C518" s="78"/>
      <c r="D518" s="79">
        <f>$C$138</f>
        <v>0</v>
      </c>
      <c r="E518" s="80">
        <f t="shared" si="20"/>
        <v>0</v>
      </c>
      <c r="G518" s="76"/>
      <c r="H518" s="77" t="str">
        <f>$A$138</f>
        <v>5T Excavator</v>
      </c>
      <c r="I518" s="78"/>
      <c r="J518" s="79">
        <f>$C$138</f>
        <v>0</v>
      </c>
      <c r="K518" s="80">
        <f t="shared" si="21"/>
        <v>0</v>
      </c>
      <c r="M518" s="76"/>
      <c r="N518" s="77" t="str">
        <f>$A$138</f>
        <v>5T Excavator</v>
      </c>
      <c r="O518" s="78"/>
      <c r="P518" s="79">
        <f>$C$138</f>
        <v>0</v>
      </c>
      <c r="Q518" s="80">
        <f t="shared" si="22"/>
        <v>0</v>
      </c>
    </row>
    <row r="519" spans="1:17" outlineLevel="1" x14ac:dyDescent="0.25">
      <c r="A519" s="76"/>
      <c r="B519" s="77" t="str">
        <f>$A$139</f>
        <v>Culvert Cleaner</v>
      </c>
      <c r="C519" s="78"/>
      <c r="D519" s="79">
        <f>$C$139</f>
        <v>0</v>
      </c>
      <c r="E519" s="80">
        <f t="shared" si="20"/>
        <v>0</v>
      </c>
      <c r="G519" s="76"/>
      <c r="H519" s="77" t="str">
        <f>$A$139</f>
        <v>Culvert Cleaner</v>
      </c>
      <c r="I519" s="78"/>
      <c r="J519" s="79">
        <f>$C$139</f>
        <v>0</v>
      </c>
      <c r="K519" s="80">
        <f t="shared" si="21"/>
        <v>0</v>
      </c>
      <c r="M519" s="76"/>
      <c r="N519" s="77" t="str">
        <f>$A$139</f>
        <v>Culvert Cleaner</v>
      </c>
      <c r="O519" s="78"/>
      <c r="P519" s="79">
        <f>$C$139</f>
        <v>0</v>
      </c>
      <c r="Q519" s="80">
        <f t="shared" si="22"/>
        <v>0</v>
      </c>
    </row>
    <row r="520" spans="1:17" outlineLevel="1" x14ac:dyDescent="0.25">
      <c r="A520" s="76"/>
      <c r="B520" s="77" t="str">
        <f>$A$141</f>
        <v>Purchase gravel (m3)</v>
      </c>
      <c r="C520" s="78"/>
      <c r="D520" s="79">
        <f>$C$141</f>
        <v>0.88</v>
      </c>
      <c r="E520" s="80">
        <f t="shared" si="20"/>
        <v>0</v>
      </c>
      <c r="G520" s="76"/>
      <c r="H520" s="77" t="str">
        <f>$A$141</f>
        <v>Purchase gravel (m3)</v>
      </c>
      <c r="I520" s="78"/>
      <c r="J520" s="79">
        <f>$C$141</f>
        <v>0.88</v>
      </c>
      <c r="K520" s="80">
        <f t="shared" si="21"/>
        <v>0</v>
      </c>
      <c r="M520" s="76"/>
      <c r="N520" s="77" t="str">
        <f>$A$141</f>
        <v>Purchase gravel (m3)</v>
      </c>
      <c r="O520" s="78"/>
      <c r="P520" s="79">
        <f>$C$141</f>
        <v>0.88</v>
      </c>
      <c r="Q520" s="80">
        <f t="shared" si="22"/>
        <v>0</v>
      </c>
    </row>
    <row r="521" spans="1:17" outlineLevel="1" x14ac:dyDescent="0.25">
      <c r="A521" s="76"/>
      <c r="B521" s="77" t="str">
        <f>$A$142</f>
        <v>Gravel Push Up (m3)</v>
      </c>
      <c r="C521" s="78"/>
      <c r="D521" s="79">
        <f>$C$142</f>
        <v>3</v>
      </c>
      <c r="E521" s="80">
        <f t="shared" si="20"/>
        <v>0</v>
      </c>
      <c r="G521" s="76"/>
      <c r="H521" s="77" t="str">
        <f>$A$142</f>
        <v>Gravel Push Up (m3)</v>
      </c>
      <c r="I521" s="78">
        <v>100</v>
      </c>
      <c r="J521" s="79">
        <f>$C$142</f>
        <v>3</v>
      </c>
      <c r="K521" s="80">
        <f t="shared" si="21"/>
        <v>300</v>
      </c>
      <c r="M521" s="76"/>
      <c r="N521" s="77" t="str">
        <f>$A$142</f>
        <v>Gravel Push Up (m3)</v>
      </c>
      <c r="O521" s="78">
        <v>100</v>
      </c>
      <c r="P521" s="79">
        <f>$C$142</f>
        <v>3</v>
      </c>
      <c r="Q521" s="80">
        <f t="shared" si="22"/>
        <v>300</v>
      </c>
    </row>
    <row r="522" spans="1:17" outlineLevel="1" x14ac:dyDescent="0.25">
      <c r="A522" s="76"/>
      <c r="B522" s="77" t="str">
        <f>$A$143</f>
        <v>Purchase water (kL)</v>
      </c>
      <c r="C522" s="78"/>
      <c r="D522" s="79">
        <f>$C$143</f>
        <v>1</v>
      </c>
      <c r="E522" s="80">
        <f t="shared" si="20"/>
        <v>0</v>
      </c>
      <c r="G522" s="76"/>
      <c r="H522" s="77" t="str">
        <f>$A$143</f>
        <v>Purchase water (kL)</v>
      </c>
      <c r="I522" s="78"/>
      <c r="J522" s="79">
        <f>$C$143</f>
        <v>1</v>
      </c>
      <c r="K522" s="80">
        <f t="shared" si="21"/>
        <v>0</v>
      </c>
      <c r="M522" s="76"/>
      <c r="N522" s="77" t="str">
        <f>$A$143</f>
        <v>Purchase water (kL)</v>
      </c>
      <c r="O522" s="78"/>
      <c r="P522" s="79">
        <f>$C$143</f>
        <v>1</v>
      </c>
      <c r="Q522" s="80">
        <f t="shared" si="22"/>
        <v>0</v>
      </c>
    </row>
    <row r="523" spans="1:17" outlineLevel="1" x14ac:dyDescent="0.25">
      <c r="A523" s="76"/>
      <c r="B523" s="77" t="str">
        <f>$A$144</f>
        <v>Concrete contract crew (days)</v>
      </c>
      <c r="C523" s="78"/>
      <c r="D523" s="79">
        <f>$C$144</f>
        <v>3500</v>
      </c>
      <c r="E523" s="80">
        <f t="shared" si="20"/>
        <v>0</v>
      </c>
      <c r="G523" s="76"/>
      <c r="H523" s="77" t="str">
        <f>$A$144</f>
        <v>Concrete contract crew (days)</v>
      </c>
      <c r="I523" s="78"/>
      <c r="J523" s="79">
        <f>$C$144</f>
        <v>3500</v>
      </c>
      <c r="K523" s="80">
        <f t="shared" si="21"/>
        <v>0</v>
      </c>
      <c r="M523" s="76"/>
      <c r="N523" s="77" t="str">
        <f>$A$144</f>
        <v>Concrete contract crew (days)</v>
      </c>
      <c r="O523" s="78"/>
      <c r="P523" s="79">
        <f>$C$144</f>
        <v>3500</v>
      </c>
      <c r="Q523" s="80">
        <f t="shared" si="22"/>
        <v>0</v>
      </c>
    </row>
    <row r="524" spans="1:17" outlineLevel="1" x14ac:dyDescent="0.25">
      <c r="A524" s="76"/>
      <c r="B524" s="77" t="str">
        <f>$A$145</f>
        <v>Concrete (m3)</v>
      </c>
      <c r="C524" s="78"/>
      <c r="D524" s="79">
        <f>$C$145</f>
        <v>300</v>
      </c>
      <c r="E524" s="80">
        <f t="shared" si="20"/>
        <v>0</v>
      </c>
      <c r="G524" s="76"/>
      <c r="H524" s="77" t="str">
        <f>$A$145</f>
        <v>Concrete (m3)</v>
      </c>
      <c r="I524" s="78"/>
      <c r="J524" s="79">
        <f>$C$145</f>
        <v>300</v>
      </c>
      <c r="K524" s="80">
        <f t="shared" si="21"/>
        <v>0</v>
      </c>
      <c r="M524" s="76"/>
      <c r="N524" s="77" t="str">
        <f>$A$145</f>
        <v>Concrete (m3)</v>
      </c>
      <c r="O524" s="78"/>
      <c r="P524" s="79">
        <f>$C$145</f>
        <v>300</v>
      </c>
      <c r="Q524" s="80">
        <f t="shared" si="22"/>
        <v>0</v>
      </c>
    </row>
    <row r="525" spans="1:17" outlineLevel="1" x14ac:dyDescent="0.25">
      <c r="A525" s="76"/>
      <c r="B525" s="77" t="str">
        <f>$A$146</f>
        <v>Sand Subgrade Push Up (m3)</v>
      </c>
      <c r="C525" s="78"/>
      <c r="D525" s="79">
        <f>$C$146</f>
        <v>0</v>
      </c>
      <c r="E525" s="80">
        <f t="shared" si="20"/>
        <v>0</v>
      </c>
      <c r="G525" s="76"/>
      <c r="H525" s="77" t="str">
        <f>$A$146</f>
        <v>Sand Subgrade Push Up (m3)</v>
      </c>
      <c r="I525" s="78"/>
      <c r="J525" s="79">
        <f>$C$146</f>
        <v>0</v>
      </c>
      <c r="K525" s="80">
        <f t="shared" si="21"/>
        <v>0</v>
      </c>
      <c r="M525" s="76"/>
      <c r="N525" s="77" t="str">
        <f>$A$146</f>
        <v>Sand Subgrade Push Up (m3)</v>
      </c>
      <c r="O525" s="78"/>
      <c r="P525" s="79">
        <f>$C$146</f>
        <v>0</v>
      </c>
      <c r="Q525" s="80">
        <f t="shared" si="22"/>
        <v>0</v>
      </c>
    </row>
    <row r="526" spans="1:17" outlineLevel="1" x14ac:dyDescent="0.25">
      <c r="A526" s="76"/>
      <c r="B526" s="77" t="str">
        <f>$A$147</f>
        <v>450mm RCP</v>
      </c>
      <c r="C526" s="78"/>
      <c r="D526" s="79">
        <f>$C$147</f>
        <v>250</v>
      </c>
      <c r="E526" s="80">
        <f t="shared" si="20"/>
        <v>0</v>
      </c>
      <c r="G526" s="76"/>
      <c r="H526" s="77" t="str">
        <f>$A$147</f>
        <v>450mm RCP</v>
      </c>
      <c r="I526" s="78"/>
      <c r="J526" s="79">
        <f>$C$147</f>
        <v>250</v>
      </c>
      <c r="K526" s="80">
        <f t="shared" si="21"/>
        <v>0</v>
      </c>
      <c r="M526" s="76"/>
      <c r="N526" s="77" t="str">
        <f>$A$147</f>
        <v>450mm RCP</v>
      </c>
      <c r="O526" s="78"/>
      <c r="P526" s="79">
        <f>$C$147</f>
        <v>250</v>
      </c>
      <c r="Q526" s="80">
        <f t="shared" si="22"/>
        <v>0</v>
      </c>
    </row>
    <row r="527" spans="1:17" outlineLevel="1" x14ac:dyDescent="0.25">
      <c r="A527" s="76"/>
      <c r="B527" s="77" t="str">
        <f>$A$148</f>
        <v>375/450mm HW</v>
      </c>
      <c r="C527" s="78"/>
      <c r="D527" s="79">
        <f>$C$148</f>
        <v>300</v>
      </c>
      <c r="E527" s="80">
        <f t="shared" si="20"/>
        <v>0</v>
      </c>
      <c r="G527" s="76"/>
      <c r="H527" s="77" t="str">
        <f>$A$148</f>
        <v>375/450mm HW</v>
      </c>
      <c r="I527" s="78"/>
      <c r="J527" s="79">
        <f>$C$148</f>
        <v>300</v>
      </c>
      <c r="K527" s="80">
        <f t="shared" si="21"/>
        <v>0</v>
      </c>
      <c r="M527" s="76"/>
      <c r="N527" s="77" t="str">
        <f>$A$148</f>
        <v>375/450mm HW</v>
      </c>
      <c r="O527" s="78"/>
      <c r="P527" s="79">
        <f>$C$148</f>
        <v>300</v>
      </c>
      <c r="Q527" s="80">
        <f t="shared" si="22"/>
        <v>0</v>
      </c>
    </row>
    <row r="528" spans="1:17" outlineLevel="1" x14ac:dyDescent="0.25">
      <c r="A528" s="76"/>
      <c r="B528" s="77" t="str">
        <f>$A$149</f>
        <v>525/600mm HW</v>
      </c>
      <c r="C528" s="78"/>
      <c r="D528" s="79">
        <f>$C$149</f>
        <v>375</v>
      </c>
      <c r="E528" s="80">
        <f t="shared" si="20"/>
        <v>0</v>
      </c>
      <c r="G528" s="76"/>
      <c r="H528" s="77" t="str">
        <f>$A$149</f>
        <v>525/600mm HW</v>
      </c>
      <c r="I528" s="78"/>
      <c r="J528" s="79">
        <f>$C$149</f>
        <v>375</v>
      </c>
      <c r="K528" s="80">
        <f t="shared" si="21"/>
        <v>0</v>
      </c>
      <c r="M528" s="76"/>
      <c r="N528" s="77" t="str">
        <f>$A$149</f>
        <v>525/600mm HW</v>
      </c>
      <c r="O528" s="78"/>
      <c r="P528" s="79">
        <f>$C$149</f>
        <v>375</v>
      </c>
      <c r="Q528" s="80">
        <f t="shared" si="22"/>
        <v>0</v>
      </c>
    </row>
    <row r="529" spans="1:17" outlineLevel="1" x14ac:dyDescent="0.25">
      <c r="A529" s="76"/>
      <c r="B529" s="77" t="str">
        <f>$A$150</f>
        <v>900mm HW</v>
      </c>
      <c r="C529" s="78"/>
      <c r="D529" s="79">
        <f>$C$150</f>
        <v>0</v>
      </c>
      <c r="E529" s="80">
        <f t="shared" si="20"/>
        <v>0</v>
      </c>
      <c r="G529" s="76"/>
      <c r="H529" s="77" t="str">
        <f>$A$150</f>
        <v>900mm HW</v>
      </c>
      <c r="I529" s="78"/>
      <c r="J529" s="79">
        <f>$C$150</f>
        <v>0</v>
      </c>
      <c r="K529" s="80">
        <f t="shared" si="21"/>
        <v>0</v>
      </c>
      <c r="M529" s="76"/>
      <c r="N529" s="77" t="str">
        <f>$A$150</f>
        <v>900mm HW</v>
      </c>
      <c r="O529" s="78"/>
      <c r="P529" s="79">
        <f>$C$150</f>
        <v>0</v>
      </c>
      <c r="Q529" s="80">
        <f t="shared" si="22"/>
        <v>0</v>
      </c>
    </row>
    <row r="530" spans="1:17" outlineLevel="1" x14ac:dyDescent="0.25">
      <c r="A530" s="76"/>
      <c r="B530" s="77" t="str">
        <f>$A$151</f>
        <v>Rock Protection at 0.5m deep (m2)</v>
      </c>
      <c r="C530" s="78"/>
      <c r="D530" s="79">
        <f>$C$151</f>
        <v>0</v>
      </c>
      <c r="E530" s="80">
        <f t="shared" si="20"/>
        <v>0</v>
      </c>
      <c r="G530" s="76"/>
      <c r="H530" s="77" t="str">
        <f>$A$151</f>
        <v>Rock Protection at 0.5m deep (m2)</v>
      </c>
      <c r="I530" s="78"/>
      <c r="J530" s="79">
        <f>$C$151</f>
        <v>0</v>
      </c>
      <c r="K530" s="80">
        <f t="shared" si="21"/>
        <v>0</v>
      </c>
      <c r="M530" s="76"/>
      <c r="N530" s="77" t="str">
        <f>$A$151</f>
        <v>Rock Protection at 0.5m deep (m2)</v>
      </c>
      <c r="O530" s="78"/>
      <c r="P530" s="79">
        <f>$C$151</f>
        <v>0</v>
      </c>
      <c r="Q530" s="80">
        <f t="shared" si="22"/>
        <v>0</v>
      </c>
    </row>
    <row r="531" spans="1:17" outlineLevel="1" x14ac:dyDescent="0.25">
      <c r="A531" s="76"/>
      <c r="B531" s="77" t="str">
        <f>$A$152</f>
        <v>Bitumen 2 coat emulsion seal (m2)</v>
      </c>
      <c r="C531" s="78"/>
      <c r="D531" s="79">
        <f>$C$152</f>
        <v>22</v>
      </c>
      <c r="E531" s="80">
        <f t="shared" si="20"/>
        <v>0</v>
      </c>
      <c r="G531" s="76"/>
      <c r="H531" s="77" t="str">
        <f>$A$152</f>
        <v>Bitumen 2 coat emulsion seal (m2)</v>
      </c>
      <c r="I531" s="78"/>
      <c r="J531" s="79">
        <f>$C$152</f>
        <v>22</v>
      </c>
      <c r="K531" s="80">
        <f t="shared" si="21"/>
        <v>0</v>
      </c>
      <c r="M531" s="76"/>
      <c r="N531" s="77" t="str">
        <f>$A$152</f>
        <v>Bitumen 2 coat emulsion seal (m2)</v>
      </c>
      <c r="O531" s="78"/>
      <c r="P531" s="79">
        <f>$C$152</f>
        <v>22</v>
      </c>
      <c r="Q531" s="80">
        <f t="shared" si="22"/>
        <v>0</v>
      </c>
    </row>
    <row r="532" spans="1:17" outlineLevel="1" x14ac:dyDescent="0.25">
      <c r="A532" s="223"/>
      <c r="B532" s="77" t="str">
        <f>$A$153</f>
        <v>Traffic Signs and Cones (km/week)</v>
      </c>
      <c r="C532" s="78"/>
      <c r="D532" s="79">
        <f>$C$153</f>
        <v>500</v>
      </c>
      <c r="E532" s="80">
        <f t="shared" si="20"/>
        <v>0</v>
      </c>
      <c r="G532" s="223"/>
      <c r="H532" s="77" t="str">
        <f>$A$153</f>
        <v>Traffic Signs and Cones (km/week)</v>
      </c>
      <c r="I532" s="78"/>
      <c r="J532" s="79">
        <f>$C$153</f>
        <v>500</v>
      </c>
      <c r="K532" s="80">
        <f t="shared" si="21"/>
        <v>0</v>
      </c>
      <c r="M532" s="223"/>
      <c r="N532" s="77" t="str">
        <f>$A$153</f>
        <v>Traffic Signs and Cones (km/week)</v>
      </c>
      <c r="O532" s="78"/>
      <c r="P532" s="79">
        <f>$C$153</f>
        <v>500</v>
      </c>
      <c r="Q532" s="80">
        <f t="shared" si="22"/>
        <v>0</v>
      </c>
    </row>
    <row r="533" spans="1:17" outlineLevel="1" x14ac:dyDescent="0.25">
      <c r="A533" s="223"/>
      <c r="B533" s="77" t="str">
        <f>$A$154</f>
        <v>Custom 1</v>
      </c>
      <c r="C533" s="78"/>
      <c r="D533" s="79">
        <f>$C$154</f>
        <v>0</v>
      </c>
      <c r="E533" s="80">
        <f t="shared" si="20"/>
        <v>0</v>
      </c>
      <c r="G533" s="223"/>
      <c r="H533" s="77" t="str">
        <f>$A$154</f>
        <v>Custom 1</v>
      </c>
      <c r="I533" s="78"/>
      <c r="J533" s="79">
        <f>$C$154</f>
        <v>0</v>
      </c>
      <c r="K533" s="80">
        <f t="shared" si="21"/>
        <v>0</v>
      </c>
      <c r="M533" s="223"/>
      <c r="N533" s="77" t="str">
        <f>$A$154</f>
        <v>Custom 1</v>
      </c>
      <c r="O533" s="78"/>
      <c r="P533" s="79">
        <f>$C$154</f>
        <v>0</v>
      </c>
      <c r="Q533" s="80">
        <f t="shared" si="22"/>
        <v>0</v>
      </c>
    </row>
    <row r="534" spans="1:17" outlineLevel="1" x14ac:dyDescent="0.25">
      <c r="A534" s="223"/>
      <c r="B534" s="77" t="str">
        <f>$A$155</f>
        <v>Custom 2</v>
      </c>
      <c r="C534" s="78"/>
      <c r="D534" s="79">
        <f>$C$155</f>
        <v>0</v>
      </c>
      <c r="E534" s="80">
        <f t="shared" si="20"/>
        <v>0</v>
      </c>
      <c r="G534" s="223"/>
      <c r="H534" s="77" t="str">
        <f>$A$155</f>
        <v>Custom 2</v>
      </c>
      <c r="I534" s="78"/>
      <c r="J534" s="79">
        <f>$C$155</f>
        <v>0</v>
      </c>
      <c r="K534" s="80">
        <f t="shared" si="21"/>
        <v>0</v>
      </c>
      <c r="M534" s="223"/>
      <c r="N534" s="77" t="str">
        <f>$A$155</f>
        <v>Custom 2</v>
      </c>
      <c r="O534" s="78"/>
      <c r="P534" s="79">
        <f>$C$155</f>
        <v>0</v>
      </c>
      <c r="Q534" s="80">
        <f t="shared" si="22"/>
        <v>0</v>
      </c>
    </row>
    <row r="535" spans="1:17" outlineLevel="1" x14ac:dyDescent="0.25">
      <c r="A535" s="223"/>
      <c r="B535" s="77" t="str">
        <f>$A$156</f>
        <v>Custom 3</v>
      </c>
      <c r="C535" s="78"/>
      <c r="D535" s="79">
        <f>$C$156</f>
        <v>0</v>
      </c>
      <c r="E535" s="80">
        <f t="shared" si="20"/>
        <v>0</v>
      </c>
      <c r="G535" s="223"/>
      <c r="H535" s="77" t="str">
        <f>$A$156</f>
        <v>Custom 3</v>
      </c>
      <c r="I535" s="78"/>
      <c r="J535" s="79">
        <f>$C$156</f>
        <v>0</v>
      </c>
      <c r="K535" s="80">
        <f t="shared" si="21"/>
        <v>0</v>
      </c>
      <c r="M535" s="223"/>
      <c r="N535" s="77" t="str">
        <f>$A$156</f>
        <v>Custom 3</v>
      </c>
      <c r="O535" s="78"/>
      <c r="P535" s="79">
        <f>$C$156</f>
        <v>0</v>
      </c>
      <c r="Q535" s="80">
        <f t="shared" si="22"/>
        <v>0</v>
      </c>
    </row>
    <row r="536" spans="1:17" outlineLevel="1" x14ac:dyDescent="0.25">
      <c r="A536" s="223"/>
      <c r="B536" s="77" t="str">
        <f>$A$157</f>
        <v>Custom 4</v>
      </c>
      <c r="C536" s="78"/>
      <c r="D536" s="79">
        <f>$C$157</f>
        <v>0</v>
      </c>
      <c r="E536" s="80">
        <f t="shared" si="20"/>
        <v>0</v>
      </c>
      <c r="G536" s="223"/>
      <c r="H536" s="77" t="str">
        <f>$A$157</f>
        <v>Custom 4</v>
      </c>
      <c r="I536" s="78"/>
      <c r="J536" s="79">
        <f>$C$157</f>
        <v>0</v>
      </c>
      <c r="K536" s="80">
        <f t="shared" si="21"/>
        <v>0</v>
      </c>
      <c r="M536" s="223"/>
      <c r="N536" s="77" t="str">
        <f>$A$157</f>
        <v>Custom 4</v>
      </c>
      <c r="O536" s="78"/>
      <c r="P536" s="79">
        <f>$C$157</f>
        <v>0</v>
      </c>
      <c r="Q536" s="80">
        <f t="shared" si="22"/>
        <v>0</v>
      </c>
    </row>
    <row r="537" spans="1:17" outlineLevel="1" x14ac:dyDescent="0.25">
      <c r="A537" s="223"/>
      <c r="B537" s="77" t="str">
        <f>$A$158</f>
        <v>Custom 5</v>
      </c>
      <c r="C537" s="78"/>
      <c r="D537" s="79">
        <f>$C$158</f>
        <v>0</v>
      </c>
      <c r="E537" s="80">
        <f t="shared" si="20"/>
        <v>0</v>
      </c>
      <c r="G537" s="223"/>
      <c r="H537" s="77" t="str">
        <f>$A$158</f>
        <v>Custom 5</v>
      </c>
      <c r="I537" s="78"/>
      <c r="J537" s="79">
        <f>$C$158</f>
        <v>0</v>
      </c>
      <c r="K537" s="80">
        <f t="shared" si="21"/>
        <v>0</v>
      </c>
      <c r="M537" s="223"/>
      <c r="N537" s="77" t="str">
        <f>$A$158</f>
        <v>Custom 5</v>
      </c>
      <c r="O537" s="78"/>
      <c r="P537" s="79">
        <f>$C$158</f>
        <v>0</v>
      </c>
      <c r="Q537" s="80">
        <f t="shared" si="22"/>
        <v>0</v>
      </c>
    </row>
    <row r="538" spans="1:17" outlineLevel="1" x14ac:dyDescent="0.25">
      <c r="A538" s="223"/>
      <c r="B538" s="77" t="str">
        <f>$A$159</f>
        <v>Custom 6</v>
      </c>
      <c r="C538" s="78"/>
      <c r="D538" s="79">
        <f>$C$159</f>
        <v>0</v>
      </c>
      <c r="E538" s="80">
        <f t="shared" si="20"/>
        <v>0</v>
      </c>
      <c r="G538" s="223"/>
      <c r="H538" s="77" t="str">
        <f>$A$159</f>
        <v>Custom 6</v>
      </c>
      <c r="I538" s="78"/>
      <c r="J538" s="79">
        <f>$C$159</f>
        <v>0</v>
      </c>
      <c r="K538" s="80">
        <f t="shared" si="21"/>
        <v>0</v>
      </c>
      <c r="M538" s="223"/>
      <c r="N538" s="77" t="str">
        <f>$A$159</f>
        <v>Custom 6</v>
      </c>
      <c r="O538" s="78"/>
      <c r="P538" s="79">
        <f>$C$159</f>
        <v>0</v>
      </c>
      <c r="Q538" s="80">
        <f t="shared" si="22"/>
        <v>0</v>
      </c>
    </row>
    <row r="539" spans="1:17" outlineLevel="1" x14ac:dyDescent="0.25">
      <c r="A539" s="223"/>
      <c r="B539" s="77" t="str">
        <f>$A$160</f>
        <v>Custom 7</v>
      </c>
      <c r="C539" s="78"/>
      <c r="D539" s="79">
        <f>$C$160</f>
        <v>0</v>
      </c>
      <c r="E539" s="80">
        <f t="shared" si="20"/>
        <v>0</v>
      </c>
      <c r="G539" s="223"/>
      <c r="H539" s="77" t="str">
        <f>$A$160</f>
        <v>Custom 7</v>
      </c>
      <c r="I539" s="78"/>
      <c r="J539" s="79">
        <f>$C$160</f>
        <v>0</v>
      </c>
      <c r="K539" s="80">
        <f t="shared" si="21"/>
        <v>0</v>
      </c>
      <c r="M539" s="223"/>
      <c r="N539" s="77" t="str">
        <f>$A$160</f>
        <v>Custom 7</v>
      </c>
      <c r="O539" s="78"/>
      <c r="P539" s="79">
        <f>$C$160</f>
        <v>0</v>
      </c>
      <c r="Q539" s="80">
        <f t="shared" si="22"/>
        <v>0</v>
      </c>
    </row>
    <row r="540" spans="1:17" outlineLevel="1" x14ac:dyDescent="0.25">
      <c r="A540" s="223"/>
      <c r="B540" s="77" t="str">
        <f>$A$161</f>
        <v>Custom 8</v>
      </c>
      <c r="C540" s="78"/>
      <c r="D540" s="79">
        <f>$C$161</f>
        <v>0</v>
      </c>
      <c r="E540" s="80">
        <f t="shared" si="20"/>
        <v>0</v>
      </c>
      <c r="G540" s="223"/>
      <c r="H540" s="77" t="str">
        <f>$A$161</f>
        <v>Custom 8</v>
      </c>
      <c r="I540" s="78"/>
      <c r="J540" s="79">
        <f>$C$161</f>
        <v>0</v>
      </c>
      <c r="K540" s="80">
        <f t="shared" si="21"/>
        <v>0</v>
      </c>
      <c r="M540" s="223"/>
      <c r="N540" s="77" t="str">
        <f>$A$161</f>
        <v>Custom 8</v>
      </c>
      <c r="O540" s="78"/>
      <c r="P540" s="79">
        <f>$C$161</f>
        <v>0</v>
      </c>
      <c r="Q540" s="80">
        <f t="shared" si="22"/>
        <v>0</v>
      </c>
    </row>
    <row r="541" spans="1:17" outlineLevel="1" x14ac:dyDescent="0.25">
      <c r="A541" s="81" t="s">
        <v>122</v>
      </c>
      <c r="B541" s="82" t="s">
        <v>42</v>
      </c>
      <c r="C541" s="83" t="s">
        <v>121</v>
      </c>
      <c r="D541" s="84" t="s">
        <v>149</v>
      </c>
      <c r="E541" s="85">
        <f>IFERROR(C521/(D494*1000),"")</f>
        <v>0</v>
      </c>
      <c r="G541" s="81" t="s">
        <v>122</v>
      </c>
      <c r="H541" s="82" t="s">
        <v>42</v>
      </c>
      <c r="I541" s="83" t="s">
        <v>120</v>
      </c>
      <c r="J541" s="84" t="s">
        <v>149</v>
      </c>
      <c r="K541" s="85">
        <f>IFERROR(I521/(J494*1000),"")</f>
        <v>0.41666666666666669</v>
      </c>
      <c r="M541" s="81" t="s">
        <v>122</v>
      </c>
      <c r="N541" s="82" t="s">
        <v>42</v>
      </c>
      <c r="O541" s="83" t="s">
        <v>120</v>
      </c>
      <c r="P541" s="84" t="s">
        <v>149</v>
      </c>
      <c r="Q541" s="85">
        <f>IFERROR(O521/(P494*1000),"")</f>
        <v>1.2499999999999998</v>
      </c>
    </row>
    <row r="542" spans="1:17" outlineLevel="1" x14ac:dyDescent="0.25">
      <c r="A542" s="86"/>
      <c r="B542" s="82" t="s">
        <v>43</v>
      </c>
      <c r="C542" s="83" t="s">
        <v>121</v>
      </c>
      <c r="D542" s="87"/>
      <c r="E542" s="88"/>
      <c r="G542" s="86"/>
      <c r="H542" s="82" t="s">
        <v>43</v>
      </c>
      <c r="I542" s="83" t="s">
        <v>121</v>
      </c>
      <c r="J542" s="87"/>
      <c r="K542" s="88"/>
      <c r="M542" s="86"/>
      <c r="N542" s="82" t="s">
        <v>43</v>
      </c>
      <c r="O542" s="83" t="s">
        <v>121</v>
      </c>
      <c r="P542" s="87"/>
      <c r="Q542" s="88"/>
    </row>
    <row r="543" spans="1:17" outlineLevel="1" x14ac:dyDescent="0.25">
      <c r="A543" s="89"/>
      <c r="B543" s="82" t="s">
        <v>44</v>
      </c>
      <c r="C543" s="83" t="s">
        <v>121</v>
      </c>
      <c r="D543" s="87"/>
      <c r="E543" s="88"/>
      <c r="G543" s="89"/>
      <c r="H543" s="82" t="s">
        <v>44</v>
      </c>
      <c r="I543" s="83" t="s">
        <v>121</v>
      </c>
      <c r="J543" s="87"/>
      <c r="K543" s="88"/>
      <c r="M543" s="89"/>
      <c r="N543" s="82" t="s">
        <v>44</v>
      </c>
      <c r="O543" s="83" t="s">
        <v>121</v>
      </c>
      <c r="P543" s="87"/>
      <c r="Q543" s="88"/>
    </row>
    <row r="545" spans="1:17" ht="15.6" x14ac:dyDescent="0.3">
      <c r="A545" s="225" t="str">
        <f>D83</f>
        <v>Crossover Reshape</v>
      </c>
      <c r="B545" s="63"/>
      <c r="C545" s="63"/>
      <c r="D545" s="64">
        <v>1</v>
      </c>
      <c r="E545" s="65" t="s">
        <v>38</v>
      </c>
      <c r="G545" s="225" t="str">
        <f>D84</f>
        <v>Crossover Reinstate</v>
      </c>
      <c r="H545" s="63"/>
      <c r="I545" s="63"/>
      <c r="J545" s="64">
        <v>0.3</v>
      </c>
      <c r="K545" s="65" t="s">
        <v>38</v>
      </c>
      <c r="L545" s="170"/>
      <c r="M545" s="225" t="str">
        <f>D85</f>
        <v>Crossover Reconstruct</v>
      </c>
      <c r="N545" s="63"/>
      <c r="O545" s="63"/>
      <c r="P545" s="64">
        <v>0.1</v>
      </c>
      <c r="Q545" s="65" t="s">
        <v>38</v>
      </c>
    </row>
    <row r="546" spans="1:17" x14ac:dyDescent="0.25">
      <c r="A546" s="439" t="str">
        <f>H83</f>
        <v>Scouring that can be reshaped by grading with no material import</v>
      </c>
      <c r="B546" s="440"/>
      <c r="C546" s="441"/>
      <c r="D546" s="66">
        <f>D545*IF(C593="On",$D$167,1)*IF(C594="On",$D$168,1)*IF(C595="On",$D$169,1)</f>
        <v>1</v>
      </c>
      <c r="E546" s="67" t="s">
        <v>221</v>
      </c>
      <c r="G546" s="439" t="str">
        <f>H84</f>
        <v>Scouring that can be reinstated, graded and compacted with some material import required</v>
      </c>
      <c r="H546" s="440"/>
      <c r="I546" s="441"/>
      <c r="J546" s="66">
        <f>J545*IF(I593="On",$D$167,1)*IF(I594="On",$D$168,1)*IF(I595="On",$D$169,1)</f>
        <v>0.3</v>
      </c>
      <c r="K546" s="67" t="s">
        <v>221</v>
      </c>
      <c r="L546" s="170"/>
      <c r="M546" s="439" t="str">
        <f>H85</f>
        <v>Scouring which requires a large amount of material to re-form, shape and compact</v>
      </c>
      <c r="N546" s="440"/>
      <c r="O546" s="441"/>
      <c r="P546" s="66">
        <f>P545*IF(O593="On",$D$167,1)*IF(O594="On",$D$168,1)*IF(O595="On",$D$169,1)</f>
        <v>0.1</v>
      </c>
      <c r="Q546" s="67" t="s">
        <v>221</v>
      </c>
    </row>
    <row r="547" spans="1:17" x14ac:dyDescent="0.25">
      <c r="A547" s="442"/>
      <c r="B547" s="443"/>
      <c r="C547" s="444"/>
      <c r="D547" s="68" t="s">
        <v>3</v>
      </c>
      <c r="E547" s="69">
        <f>SUM(E551:E592)</f>
        <v>3300</v>
      </c>
      <c r="G547" s="442"/>
      <c r="H547" s="443"/>
      <c r="I547" s="444"/>
      <c r="J547" s="68" t="s">
        <v>3</v>
      </c>
      <c r="K547" s="69">
        <f>SUM(K551:K592)</f>
        <v>7900</v>
      </c>
      <c r="L547" s="170"/>
      <c r="M547" s="442"/>
      <c r="N547" s="443"/>
      <c r="O547" s="444"/>
      <c r="P547" s="68" t="s">
        <v>3</v>
      </c>
      <c r="Q547" s="69">
        <f>SUM(Q551:Q592)</f>
        <v>7902</v>
      </c>
    </row>
    <row r="548" spans="1:17" x14ac:dyDescent="0.25">
      <c r="A548" s="442"/>
      <c r="B548" s="443"/>
      <c r="C548" s="444"/>
      <c r="D548" s="70" t="s">
        <v>40</v>
      </c>
      <c r="E548" s="69">
        <f>E547/(1000*D546)</f>
        <v>3.3</v>
      </c>
      <c r="G548" s="442"/>
      <c r="H548" s="443"/>
      <c r="I548" s="444"/>
      <c r="J548" s="70" t="s">
        <v>40</v>
      </c>
      <c r="K548" s="69">
        <f>K547/(1000*J546)</f>
        <v>26.333333333333332</v>
      </c>
      <c r="L548" s="170"/>
      <c r="M548" s="442"/>
      <c r="N548" s="443"/>
      <c r="O548" s="444"/>
      <c r="P548" s="70" t="s">
        <v>40</v>
      </c>
      <c r="Q548" s="69">
        <f>Q547/(1000*P546)</f>
        <v>79.02</v>
      </c>
    </row>
    <row r="549" spans="1:17" x14ac:dyDescent="0.25">
      <c r="A549" s="445"/>
      <c r="B549" s="446"/>
      <c r="C549" s="447"/>
      <c r="D549" s="71" t="s">
        <v>41</v>
      </c>
      <c r="E549" s="72">
        <f>E547/D546</f>
        <v>3300</v>
      </c>
      <c r="G549" s="445"/>
      <c r="H549" s="446"/>
      <c r="I549" s="447"/>
      <c r="J549" s="71" t="s">
        <v>41</v>
      </c>
      <c r="K549" s="72">
        <f>K547/J546</f>
        <v>26333.333333333336</v>
      </c>
      <c r="L549" s="170"/>
      <c r="M549" s="445"/>
      <c r="N549" s="446"/>
      <c r="O549" s="447"/>
      <c r="P549" s="71" t="s">
        <v>41</v>
      </c>
      <c r="Q549" s="72">
        <f>Q547/P546</f>
        <v>79020</v>
      </c>
    </row>
    <row r="550" spans="1:17" outlineLevel="1" x14ac:dyDescent="0.25">
      <c r="A550" s="73"/>
      <c r="B550" s="74" t="s">
        <v>19</v>
      </c>
      <c r="C550" s="74" t="s">
        <v>37</v>
      </c>
      <c r="D550" s="74" t="s">
        <v>36</v>
      </c>
      <c r="E550" s="75" t="s">
        <v>39</v>
      </c>
      <c r="G550" s="73"/>
      <c r="H550" s="74" t="s">
        <v>19</v>
      </c>
      <c r="I550" s="74" t="s">
        <v>37</v>
      </c>
      <c r="J550" s="74" t="s">
        <v>36</v>
      </c>
      <c r="K550" s="75" t="s">
        <v>39</v>
      </c>
      <c r="M550" s="73"/>
      <c r="N550" s="74" t="s">
        <v>19</v>
      </c>
      <c r="O550" s="74" t="s">
        <v>37</v>
      </c>
      <c r="P550" s="74" t="s">
        <v>36</v>
      </c>
      <c r="Q550" s="75" t="s">
        <v>39</v>
      </c>
    </row>
    <row r="551" spans="1:17" outlineLevel="1" x14ac:dyDescent="0.25">
      <c r="A551" s="76"/>
      <c r="B551" s="77" t="str">
        <f>$A$119</f>
        <v>Grader (hrs)</v>
      </c>
      <c r="C551" s="78">
        <v>10</v>
      </c>
      <c r="D551" s="79">
        <f>$C$119</f>
        <v>180</v>
      </c>
      <c r="E551" s="80">
        <f>C551*D551</f>
        <v>1800</v>
      </c>
      <c r="G551" s="76"/>
      <c r="H551" s="77" t="str">
        <f>$A$119</f>
        <v>Grader (hrs)</v>
      </c>
      <c r="I551" s="78">
        <v>10</v>
      </c>
      <c r="J551" s="79">
        <f>$C$119</f>
        <v>180</v>
      </c>
      <c r="K551" s="80">
        <f>I551*J551</f>
        <v>1800</v>
      </c>
      <c r="M551" s="76"/>
      <c r="N551" s="77" t="str">
        <f>$A$119</f>
        <v>Grader (hrs)</v>
      </c>
      <c r="O551" s="78">
        <v>10</v>
      </c>
      <c r="P551" s="79">
        <f>$C$119</f>
        <v>180</v>
      </c>
      <c r="Q551" s="80">
        <f>O551*P551</f>
        <v>1800</v>
      </c>
    </row>
    <row r="552" spans="1:17" outlineLevel="1" x14ac:dyDescent="0.25">
      <c r="A552" s="76"/>
      <c r="B552" s="77" t="str">
        <f>$A$120</f>
        <v>Loader (hrs)</v>
      </c>
      <c r="C552" s="78"/>
      <c r="D552" s="79">
        <f>$C$120</f>
        <v>175</v>
      </c>
      <c r="E552" s="80">
        <f t="shared" ref="E552:E592" si="23">C552*D552</f>
        <v>0</v>
      </c>
      <c r="G552" s="76"/>
      <c r="H552" s="77" t="str">
        <f>$A$120</f>
        <v>Loader (hrs)</v>
      </c>
      <c r="I552" s="78">
        <v>5</v>
      </c>
      <c r="J552" s="79">
        <f>$C$120</f>
        <v>175</v>
      </c>
      <c r="K552" s="80">
        <f t="shared" ref="K552:K592" si="24">I552*J552</f>
        <v>875</v>
      </c>
      <c r="M552" s="76"/>
      <c r="N552" s="77" t="str">
        <f>$A$120</f>
        <v>Loader (hrs)</v>
      </c>
      <c r="O552" s="78">
        <v>5</v>
      </c>
      <c r="P552" s="79">
        <f>$C$120</f>
        <v>175</v>
      </c>
      <c r="Q552" s="80">
        <f t="shared" ref="Q552:Q592" si="25">O552*P552</f>
        <v>875</v>
      </c>
    </row>
    <row r="553" spans="1:17" outlineLevel="1" x14ac:dyDescent="0.25">
      <c r="A553" s="76"/>
      <c r="B553" s="77" t="str">
        <f>$A$121</f>
        <v>Excavator (hrs)</v>
      </c>
      <c r="C553" s="78"/>
      <c r="D553" s="79">
        <f>$C$121</f>
        <v>145</v>
      </c>
      <c r="E553" s="80">
        <f t="shared" si="23"/>
        <v>0</v>
      </c>
      <c r="G553" s="76"/>
      <c r="H553" s="77" t="str">
        <f>$A$121</f>
        <v>Excavator (hrs)</v>
      </c>
      <c r="I553" s="78"/>
      <c r="J553" s="79">
        <f>$C$121</f>
        <v>145</v>
      </c>
      <c r="K553" s="80">
        <f t="shared" si="24"/>
        <v>0</v>
      </c>
      <c r="M553" s="76"/>
      <c r="N553" s="77" t="str">
        <f>$A$121</f>
        <v>Excavator (hrs)</v>
      </c>
      <c r="O553" s="78"/>
      <c r="P553" s="79">
        <f>$C$121</f>
        <v>145</v>
      </c>
      <c r="Q553" s="80">
        <f t="shared" si="25"/>
        <v>0</v>
      </c>
    </row>
    <row r="554" spans="1:17" outlineLevel="1" x14ac:dyDescent="0.25">
      <c r="A554" s="76"/>
      <c r="B554" s="77" t="str">
        <f>$A$122</f>
        <v>Backhoe (hrs)</v>
      </c>
      <c r="C554" s="78"/>
      <c r="D554" s="79">
        <f>$C$122</f>
        <v>145</v>
      </c>
      <c r="E554" s="80">
        <f t="shared" si="23"/>
        <v>0</v>
      </c>
      <c r="G554" s="76"/>
      <c r="H554" s="77" t="str">
        <f>$A$122</f>
        <v>Backhoe (hrs)</v>
      </c>
      <c r="I554" s="78"/>
      <c r="J554" s="79">
        <f>$C$122</f>
        <v>145</v>
      </c>
      <c r="K554" s="80">
        <f t="shared" si="24"/>
        <v>0</v>
      </c>
      <c r="M554" s="76"/>
      <c r="N554" s="77" t="str">
        <f>$A$122</f>
        <v>Backhoe (hrs)</v>
      </c>
      <c r="O554" s="78"/>
      <c r="P554" s="79">
        <f>$C$122</f>
        <v>145</v>
      </c>
      <c r="Q554" s="80">
        <f t="shared" si="25"/>
        <v>0</v>
      </c>
    </row>
    <row r="555" spans="1:17" outlineLevel="1" x14ac:dyDescent="0.25">
      <c r="A555" s="76"/>
      <c r="B555" s="77" t="str">
        <f>$A$123</f>
        <v>Road Train Side Tipper (hrs)</v>
      </c>
      <c r="C555" s="78"/>
      <c r="D555" s="79">
        <f>$C$123</f>
        <v>250</v>
      </c>
      <c r="E555" s="80">
        <f t="shared" si="23"/>
        <v>0</v>
      </c>
      <c r="G555" s="76"/>
      <c r="H555" s="77" t="str">
        <f>$A$123</f>
        <v>Road Train Side Tipper (hrs)</v>
      </c>
      <c r="I555" s="78">
        <v>5</v>
      </c>
      <c r="J555" s="79">
        <f>$C$123</f>
        <v>250</v>
      </c>
      <c r="K555" s="80">
        <f t="shared" si="24"/>
        <v>1250</v>
      </c>
      <c r="M555" s="76"/>
      <c r="N555" s="77" t="str">
        <f>$A$123</f>
        <v>Road Train Side Tipper (hrs)</v>
      </c>
      <c r="O555" s="78">
        <v>5</v>
      </c>
      <c r="P555" s="79">
        <f>$C$123</f>
        <v>250</v>
      </c>
      <c r="Q555" s="80">
        <f t="shared" si="25"/>
        <v>1250</v>
      </c>
    </row>
    <row r="556" spans="1:17" outlineLevel="1" x14ac:dyDescent="0.25">
      <c r="A556" s="76"/>
      <c r="B556" s="77" t="str">
        <f>$A$124</f>
        <v>Semi Side Tipper (hrs)</v>
      </c>
      <c r="C556" s="78"/>
      <c r="D556" s="79">
        <f>$C$124</f>
        <v>200</v>
      </c>
      <c r="E556" s="80">
        <f t="shared" si="23"/>
        <v>0</v>
      </c>
      <c r="G556" s="76"/>
      <c r="H556" s="77" t="str">
        <f>$A$124</f>
        <v>Semi Side Tipper (hrs)</v>
      </c>
      <c r="I556" s="78"/>
      <c r="J556" s="79">
        <f>$C$124</f>
        <v>200</v>
      </c>
      <c r="K556" s="80">
        <f t="shared" si="24"/>
        <v>0</v>
      </c>
      <c r="M556" s="76"/>
      <c r="N556" s="77" t="str">
        <f>$A$124</f>
        <v>Semi Side Tipper (hrs)</v>
      </c>
      <c r="O556" s="78"/>
      <c r="P556" s="79">
        <f>$C$124</f>
        <v>200</v>
      </c>
      <c r="Q556" s="80">
        <f t="shared" si="25"/>
        <v>0</v>
      </c>
    </row>
    <row r="557" spans="1:17" outlineLevel="1" x14ac:dyDescent="0.25">
      <c r="A557" s="76"/>
      <c r="B557" s="77" t="str">
        <f>$A$125</f>
        <v>Water Truck  (hrs)</v>
      </c>
      <c r="C557" s="78">
        <v>5</v>
      </c>
      <c r="D557" s="79">
        <f>$C$125</f>
        <v>165</v>
      </c>
      <c r="E557" s="80">
        <f t="shared" si="23"/>
        <v>825</v>
      </c>
      <c r="G557" s="76"/>
      <c r="H557" s="77" t="str">
        <f>$A$125</f>
        <v>Water Truck  (hrs)</v>
      </c>
      <c r="I557" s="78">
        <v>10</v>
      </c>
      <c r="J557" s="79">
        <f>$C$125</f>
        <v>165</v>
      </c>
      <c r="K557" s="80">
        <f t="shared" si="24"/>
        <v>1650</v>
      </c>
      <c r="M557" s="76"/>
      <c r="N557" s="77" t="str">
        <f>$A$125</f>
        <v>Water Truck  (hrs)</v>
      </c>
      <c r="O557" s="78">
        <v>10</v>
      </c>
      <c r="P557" s="79">
        <f>$C$125</f>
        <v>165</v>
      </c>
      <c r="Q557" s="80">
        <f t="shared" si="25"/>
        <v>1650</v>
      </c>
    </row>
    <row r="558" spans="1:17" outlineLevel="1" x14ac:dyDescent="0.25">
      <c r="A558" s="76"/>
      <c r="B558" s="77" t="str">
        <f>$A$126</f>
        <v>Vibrating Roller (hrs)</v>
      </c>
      <c r="C558" s="78">
        <v>5</v>
      </c>
      <c r="D558" s="79">
        <f>$C$126</f>
        <v>135</v>
      </c>
      <c r="E558" s="80">
        <f t="shared" si="23"/>
        <v>675</v>
      </c>
      <c r="G558" s="76"/>
      <c r="H558" s="77" t="str">
        <f>$A$126</f>
        <v>Vibrating Roller (hrs)</v>
      </c>
      <c r="I558" s="78">
        <v>10</v>
      </c>
      <c r="J558" s="79">
        <f>$C$126</f>
        <v>135</v>
      </c>
      <c r="K558" s="80">
        <f t="shared" si="24"/>
        <v>1350</v>
      </c>
      <c r="M558" s="76"/>
      <c r="N558" s="77" t="str">
        <f>$A$126</f>
        <v>Vibrating Roller (hrs)</v>
      </c>
      <c r="O558" s="78">
        <v>10</v>
      </c>
      <c r="P558" s="79">
        <f>$C$126</f>
        <v>135</v>
      </c>
      <c r="Q558" s="80">
        <f t="shared" si="25"/>
        <v>1350</v>
      </c>
    </row>
    <row r="559" spans="1:17" outlineLevel="1" x14ac:dyDescent="0.25">
      <c r="A559" s="76"/>
      <c r="B559" s="77" t="str">
        <f>$A$127</f>
        <v>Multi-tyred Roller (hrs)</v>
      </c>
      <c r="C559" s="78"/>
      <c r="D559" s="79">
        <f>$C$127</f>
        <v>135</v>
      </c>
      <c r="E559" s="80">
        <f t="shared" si="23"/>
        <v>0</v>
      </c>
      <c r="G559" s="76"/>
      <c r="H559" s="77" t="str">
        <f>$A$127</f>
        <v>Multi-tyred Roller (hrs)</v>
      </c>
      <c r="I559" s="78">
        <v>5</v>
      </c>
      <c r="J559" s="79">
        <f>$C$127</f>
        <v>135</v>
      </c>
      <c r="K559" s="80">
        <f t="shared" si="24"/>
        <v>675</v>
      </c>
      <c r="M559" s="76"/>
      <c r="N559" s="77" t="str">
        <f>$A$127</f>
        <v>Multi-tyred Roller (hrs)</v>
      </c>
      <c r="O559" s="78">
        <v>5</v>
      </c>
      <c r="P559" s="79">
        <f>$C$127</f>
        <v>135</v>
      </c>
      <c r="Q559" s="80">
        <f t="shared" si="25"/>
        <v>675</v>
      </c>
    </row>
    <row r="560" spans="1:17" outlineLevel="1" x14ac:dyDescent="0.25">
      <c r="A560" s="76"/>
      <c r="B560" s="77" t="str">
        <f>$A$128</f>
        <v>Dozer (hrs)</v>
      </c>
      <c r="C560" s="78"/>
      <c r="D560" s="79">
        <f>$C$128</f>
        <v>310</v>
      </c>
      <c r="E560" s="80">
        <f t="shared" si="23"/>
        <v>0</v>
      </c>
      <c r="G560" s="76"/>
      <c r="H560" s="77" t="str">
        <f>$A$128</f>
        <v>Dozer (hrs)</v>
      </c>
      <c r="I560" s="78"/>
      <c r="J560" s="79">
        <f>$C$128</f>
        <v>310</v>
      </c>
      <c r="K560" s="80">
        <f t="shared" si="24"/>
        <v>0</v>
      </c>
      <c r="M560" s="76"/>
      <c r="N560" s="77" t="str">
        <f>$A$128</f>
        <v>Dozer (hrs)</v>
      </c>
      <c r="O560" s="78"/>
      <c r="P560" s="79">
        <f>$C$128</f>
        <v>310</v>
      </c>
      <c r="Q560" s="80">
        <f t="shared" si="25"/>
        <v>0</v>
      </c>
    </row>
    <row r="561" spans="1:17" outlineLevel="1" x14ac:dyDescent="0.25">
      <c r="A561" s="76"/>
      <c r="B561" s="77" t="str">
        <f>$A$129</f>
        <v>Transport Float (hrs)</v>
      </c>
      <c r="C561" s="78"/>
      <c r="D561" s="79">
        <f>$C$129</f>
        <v>0</v>
      </c>
      <c r="E561" s="80">
        <f t="shared" si="23"/>
        <v>0</v>
      </c>
      <c r="G561" s="76"/>
      <c r="H561" s="77" t="str">
        <f>$A$129</f>
        <v>Transport Float (hrs)</v>
      </c>
      <c r="I561" s="78"/>
      <c r="J561" s="79">
        <f>$C$129</f>
        <v>0</v>
      </c>
      <c r="K561" s="80">
        <f t="shared" si="24"/>
        <v>0</v>
      </c>
      <c r="M561" s="76"/>
      <c r="N561" s="77" t="str">
        <f>$A$129</f>
        <v>Transport Float (hrs)</v>
      </c>
      <c r="O561" s="78"/>
      <c r="P561" s="79">
        <f>$C$129</f>
        <v>0</v>
      </c>
      <c r="Q561" s="80">
        <f t="shared" si="25"/>
        <v>0</v>
      </c>
    </row>
    <row r="562" spans="1:17" outlineLevel="1" x14ac:dyDescent="0.25">
      <c r="A562" s="76"/>
      <c r="B562" s="77" t="str">
        <f>$A$130</f>
        <v>Pump (hrs)</v>
      </c>
      <c r="C562" s="78"/>
      <c r="D562" s="79">
        <f>$C$130</f>
        <v>1</v>
      </c>
      <c r="E562" s="80">
        <f t="shared" si="23"/>
        <v>0</v>
      </c>
      <c r="G562" s="76"/>
      <c r="H562" s="77" t="str">
        <f>$A$130</f>
        <v>Pump (hrs)</v>
      </c>
      <c r="I562" s="78"/>
      <c r="J562" s="79">
        <f>$C$130</f>
        <v>1</v>
      </c>
      <c r="K562" s="80">
        <f t="shared" si="24"/>
        <v>0</v>
      </c>
      <c r="M562" s="76"/>
      <c r="N562" s="77" t="str">
        <f>$A$130</f>
        <v>Pump (hrs)</v>
      </c>
      <c r="O562" s="78">
        <v>2</v>
      </c>
      <c r="P562" s="79">
        <f>$C$130</f>
        <v>1</v>
      </c>
      <c r="Q562" s="80">
        <f t="shared" si="25"/>
        <v>2</v>
      </c>
    </row>
    <row r="563" spans="1:17" outlineLevel="1" x14ac:dyDescent="0.25">
      <c r="A563" s="76"/>
      <c r="B563" s="77" t="str">
        <f>$A$131</f>
        <v>2 Labourers and Light Vehicle (days)</v>
      </c>
      <c r="C563" s="78"/>
      <c r="D563" s="79">
        <f>$C$131</f>
        <v>1900</v>
      </c>
      <c r="E563" s="80">
        <f t="shared" si="23"/>
        <v>0</v>
      </c>
      <c r="G563" s="76"/>
      <c r="H563" s="77" t="str">
        <f>$A$131</f>
        <v>2 Labourers and Light Vehicle (days)</v>
      </c>
      <c r="I563" s="78"/>
      <c r="J563" s="79">
        <f>$C$131</f>
        <v>1900</v>
      </c>
      <c r="K563" s="80">
        <f t="shared" si="24"/>
        <v>0</v>
      </c>
      <c r="M563" s="76"/>
      <c r="N563" s="77" t="str">
        <f>$A$131</f>
        <v>2 Labourers and Light Vehicle (days)</v>
      </c>
      <c r="O563" s="78"/>
      <c r="P563" s="79">
        <f>$C$131</f>
        <v>1900</v>
      </c>
      <c r="Q563" s="80">
        <f t="shared" si="25"/>
        <v>0</v>
      </c>
    </row>
    <row r="564" spans="1:17" outlineLevel="1" x14ac:dyDescent="0.25">
      <c r="A564" s="76"/>
      <c r="B564" s="77" t="str">
        <f>$A$132</f>
        <v>2 Man Traffic Crew and Ute</v>
      </c>
      <c r="C564" s="78"/>
      <c r="D564" s="79">
        <f>$C$132</f>
        <v>240</v>
      </c>
      <c r="E564" s="80">
        <f t="shared" si="23"/>
        <v>0</v>
      </c>
      <c r="G564" s="76"/>
      <c r="H564" s="77" t="str">
        <f>$A$132</f>
        <v>2 Man Traffic Crew and Ute</v>
      </c>
      <c r="I564" s="78"/>
      <c r="J564" s="79">
        <f>$C$132</f>
        <v>240</v>
      </c>
      <c r="K564" s="80">
        <f t="shared" si="24"/>
        <v>0</v>
      </c>
      <c r="M564" s="76"/>
      <c r="N564" s="77" t="str">
        <f>$A$132</f>
        <v>2 Man Traffic Crew and Ute</v>
      </c>
      <c r="O564" s="78"/>
      <c r="P564" s="79">
        <f>$C$132</f>
        <v>240</v>
      </c>
      <c r="Q564" s="80">
        <f t="shared" si="25"/>
        <v>0</v>
      </c>
    </row>
    <row r="565" spans="1:17" outlineLevel="1" x14ac:dyDescent="0.25">
      <c r="A565" s="76"/>
      <c r="B565" s="77" t="str">
        <f>$A$133</f>
        <v>Supervisor With Vehicle (hrs)</v>
      </c>
      <c r="C565" s="78"/>
      <c r="D565" s="79">
        <f>$C$133</f>
        <v>105</v>
      </c>
      <c r="E565" s="80">
        <f t="shared" si="23"/>
        <v>0</v>
      </c>
      <c r="G565" s="76"/>
      <c r="H565" s="77" t="str">
        <f>$A$133</f>
        <v>Supervisor With Vehicle (hrs)</v>
      </c>
      <c r="I565" s="78"/>
      <c r="J565" s="79">
        <f>$C$133</f>
        <v>105</v>
      </c>
      <c r="K565" s="80">
        <f t="shared" si="24"/>
        <v>0</v>
      </c>
      <c r="M565" s="76"/>
      <c r="N565" s="77" t="str">
        <f>$A$133</f>
        <v>Supervisor With Vehicle (hrs)</v>
      </c>
      <c r="O565" s="78"/>
      <c r="P565" s="79">
        <f>$C$133</f>
        <v>105</v>
      </c>
      <c r="Q565" s="80">
        <f t="shared" si="25"/>
        <v>0</v>
      </c>
    </row>
    <row r="566" spans="1:17" outlineLevel="1" x14ac:dyDescent="0.25">
      <c r="A566" s="76"/>
      <c r="B566" s="77" t="str">
        <f>$A$134</f>
        <v>Custom 2</v>
      </c>
      <c r="C566" s="78"/>
      <c r="D566" s="79">
        <f>$C$134</f>
        <v>0</v>
      </c>
      <c r="E566" s="80">
        <f t="shared" si="23"/>
        <v>0</v>
      </c>
      <c r="G566" s="76"/>
      <c r="H566" s="77" t="str">
        <f>$A$134</f>
        <v>Custom 2</v>
      </c>
      <c r="I566" s="78"/>
      <c r="J566" s="79">
        <f>$C$134</f>
        <v>0</v>
      </c>
      <c r="K566" s="80">
        <f t="shared" si="24"/>
        <v>0</v>
      </c>
      <c r="M566" s="76"/>
      <c r="N566" s="77" t="str">
        <f>$A$134</f>
        <v>Custom 2</v>
      </c>
      <c r="O566" s="78"/>
      <c r="P566" s="79">
        <f>$C$134</f>
        <v>0</v>
      </c>
      <c r="Q566" s="80">
        <f t="shared" si="25"/>
        <v>0</v>
      </c>
    </row>
    <row r="567" spans="1:17" outlineLevel="1" x14ac:dyDescent="0.25">
      <c r="A567" s="76"/>
      <c r="B567" s="77" t="str">
        <f>$A$135</f>
        <v>Custom 3</v>
      </c>
      <c r="C567" s="78"/>
      <c r="D567" s="79">
        <f>$C$135</f>
        <v>0</v>
      </c>
      <c r="E567" s="80">
        <f t="shared" si="23"/>
        <v>0</v>
      </c>
      <c r="G567" s="76"/>
      <c r="H567" s="77" t="str">
        <f>$A$135</f>
        <v>Custom 3</v>
      </c>
      <c r="I567" s="78"/>
      <c r="J567" s="79">
        <f>$C$135</f>
        <v>0</v>
      </c>
      <c r="K567" s="80">
        <f t="shared" si="24"/>
        <v>0</v>
      </c>
      <c r="M567" s="76"/>
      <c r="N567" s="77" t="str">
        <f>$A$135</f>
        <v>Custom 3</v>
      </c>
      <c r="O567" s="78"/>
      <c r="P567" s="79">
        <f>$C$135</f>
        <v>0</v>
      </c>
      <c r="Q567" s="80">
        <f t="shared" si="25"/>
        <v>0</v>
      </c>
    </row>
    <row r="568" spans="1:17" outlineLevel="1" x14ac:dyDescent="0.25">
      <c r="A568" s="76"/>
      <c r="B568" s="77" t="str">
        <f>$A$136</f>
        <v>Custom 4</v>
      </c>
      <c r="C568" s="78"/>
      <c r="D568" s="79">
        <f>$C$136</f>
        <v>0</v>
      </c>
      <c r="E568" s="80">
        <f t="shared" si="23"/>
        <v>0</v>
      </c>
      <c r="G568" s="76"/>
      <c r="H568" s="77" t="str">
        <f>$A$136</f>
        <v>Custom 4</v>
      </c>
      <c r="I568" s="78"/>
      <c r="J568" s="79">
        <f>$C$136</f>
        <v>0</v>
      </c>
      <c r="K568" s="80">
        <f t="shared" si="24"/>
        <v>0</v>
      </c>
      <c r="M568" s="76"/>
      <c r="N568" s="77" t="str">
        <f>$A$136</f>
        <v>Custom 4</v>
      </c>
      <c r="O568" s="78"/>
      <c r="P568" s="79">
        <f>$C$136</f>
        <v>0</v>
      </c>
      <c r="Q568" s="80">
        <f t="shared" si="25"/>
        <v>0</v>
      </c>
    </row>
    <row r="569" spans="1:17" outlineLevel="1" x14ac:dyDescent="0.25">
      <c r="A569" s="76"/>
      <c r="B569" s="77" t="str">
        <f>$A$137</f>
        <v>6 Wheel Tipper</v>
      </c>
      <c r="C569" s="78"/>
      <c r="D569" s="79">
        <f>$C$137</f>
        <v>0</v>
      </c>
      <c r="E569" s="80">
        <f t="shared" si="23"/>
        <v>0</v>
      </c>
      <c r="G569" s="76"/>
      <c r="H569" s="77" t="str">
        <f>$A$137</f>
        <v>6 Wheel Tipper</v>
      </c>
      <c r="I569" s="78"/>
      <c r="J569" s="79">
        <f>$C$137</f>
        <v>0</v>
      </c>
      <c r="K569" s="80">
        <f t="shared" si="24"/>
        <v>0</v>
      </c>
      <c r="M569" s="76"/>
      <c r="N569" s="77" t="str">
        <f>$A$137</f>
        <v>6 Wheel Tipper</v>
      </c>
      <c r="O569" s="78"/>
      <c r="P569" s="79">
        <f>$C$137</f>
        <v>0</v>
      </c>
      <c r="Q569" s="80">
        <f t="shared" si="25"/>
        <v>0</v>
      </c>
    </row>
    <row r="570" spans="1:17" outlineLevel="1" x14ac:dyDescent="0.25">
      <c r="A570" s="76"/>
      <c r="B570" s="77" t="str">
        <f>$A$138</f>
        <v>5T Excavator</v>
      </c>
      <c r="C570" s="78"/>
      <c r="D570" s="79">
        <f>$C$138</f>
        <v>0</v>
      </c>
      <c r="E570" s="80">
        <f t="shared" si="23"/>
        <v>0</v>
      </c>
      <c r="G570" s="76"/>
      <c r="H570" s="77" t="str">
        <f>$A$138</f>
        <v>5T Excavator</v>
      </c>
      <c r="I570" s="78"/>
      <c r="J570" s="79">
        <f>$C$138</f>
        <v>0</v>
      </c>
      <c r="K570" s="80">
        <f t="shared" si="24"/>
        <v>0</v>
      </c>
      <c r="M570" s="76"/>
      <c r="N570" s="77" t="str">
        <f>$A$138</f>
        <v>5T Excavator</v>
      </c>
      <c r="O570" s="78"/>
      <c r="P570" s="79">
        <f>$C$138</f>
        <v>0</v>
      </c>
      <c r="Q570" s="80">
        <f t="shared" si="25"/>
        <v>0</v>
      </c>
    </row>
    <row r="571" spans="1:17" outlineLevel="1" x14ac:dyDescent="0.25">
      <c r="A571" s="76"/>
      <c r="B571" s="77" t="str">
        <f>$A$139</f>
        <v>Culvert Cleaner</v>
      </c>
      <c r="C571" s="78"/>
      <c r="D571" s="79">
        <f>$C$139</f>
        <v>0</v>
      </c>
      <c r="E571" s="80">
        <f t="shared" si="23"/>
        <v>0</v>
      </c>
      <c r="G571" s="76"/>
      <c r="H571" s="77" t="str">
        <f>$A$139</f>
        <v>Culvert Cleaner</v>
      </c>
      <c r="I571" s="78"/>
      <c r="J571" s="79">
        <f>$C$139</f>
        <v>0</v>
      </c>
      <c r="K571" s="80">
        <f t="shared" si="24"/>
        <v>0</v>
      </c>
      <c r="M571" s="76"/>
      <c r="N571" s="77" t="str">
        <f>$A$139</f>
        <v>Culvert Cleaner</v>
      </c>
      <c r="O571" s="78"/>
      <c r="P571" s="79">
        <f>$C$139</f>
        <v>0</v>
      </c>
      <c r="Q571" s="80">
        <f t="shared" si="25"/>
        <v>0</v>
      </c>
    </row>
    <row r="572" spans="1:17" outlineLevel="1" x14ac:dyDescent="0.25">
      <c r="A572" s="76"/>
      <c r="B572" s="77" t="str">
        <f>$A$141</f>
        <v>Purchase gravel (m3)</v>
      </c>
      <c r="C572" s="78"/>
      <c r="D572" s="79">
        <f>$C$141</f>
        <v>0.88</v>
      </c>
      <c r="E572" s="80">
        <f t="shared" si="23"/>
        <v>0</v>
      </c>
      <c r="G572" s="76"/>
      <c r="H572" s="77" t="str">
        <f>$A$141</f>
        <v>Purchase gravel (m3)</v>
      </c>
      <c r="I572" s="78"/>
      <c r="J572" s="79">
        <f>$C$141</f>
        <v>0.88</v>
      </c>
      <c r="K572" s="80">
        <f t="shared" si="24"/>
        <v>0</v>
      </c>
      <c r="M572" s="76"/>
      <c r="N572" s="77" t="str">
        <f>$A$141</f>
        <v>Purchase gravel (m3)</v>
      </c>
      <c r="O572" s="78"/>
      <c r="P572" s="79">
        <f>$C$141</f>
        <v>0.88</v>
      </c>
      <c r="Q572" s="80">
        <f t="shared" si="25"/>
        <v>0</v>
      </c>
    </row>
    <row r="573" spans="1:17" outlineLevel="1" x14ac:dyDescent="0.25">
      <c r="A573" s="76"/>
      <c r="B573" s="77" t="str">
        <f>$A$142</f>
        <v>Gravel Push Up (m3)</v>
      </c>
      <c r="C573" s="78"/>
      <c r="D573" s="79">
        <f>$C$142</f>
        <v>3</v>
      </c>
      <c r="E573" s="80">
        <f t="shared" si="23"/>
        <v>0</v>
      </c>
      <c r="G573" s="76"/>
      <c r="H573" s="77" t="str">
        <f>$A$142</f>
        <v>Gravel Push Up (m3)</v>
      </c>
      <c r="I573" s="78">
        <v>100</v>
      </c>
      <c r="J573" s="79">
        <f>$C$142</f>
        <v>3</v>
      </c>
      <c r="K573" s="80">
        <f t="shared" si="24"/>
        <v>300</v>
      </c>
      <c r="M573" s="76"/>
      <c r="N573" s="77" t="str">
        <f>$A$142</f>
        <v>Gravel Push Up (m3)</v>
      </c>
      <c r="O573" s="78">
        <v>100</v>
      </c>
      <c r="P573" s="79">
        <f>$C$142</f>
        <v>3</v>
      </c>
      <c r="Q573" s="80">
        <f t="shared" si="25"/>
        <v>300</v>
      </c>
    </row>
    <row r="574" spans="1:17" outlineLevel="1" x14ac:dyDescent="0.25">
      <c r="A574" s="76"/>
      <c r="B574" s="77" t="str">
        <f>$A$143</f>
        <v>Purchase water (kL)</v>
      </c>
      <c r="C574" s="78"/>
      <c r="D574" s="79">
        <f>$C$143</f>
        <v>1</v>
      </c>
      <c r="E574" s="80">
        <f t="shared" si="23"/>
        <v>0</v>
      </c>
      <c r="G574" s="76"/>
      <c r="H574" s="77" t="str">
        <f>$A$143</f>
        <v>Purchase water (kL)</v>
      </c>
      <c r="I574" s="78"/>
      <c r="J574" s="79">
        <f>$C$143</f>
        <v>1</v>
      </c>
      <c r="K574" s="80">
        <f t="shared" si="24"/>
        <v>0</v>
      </c>
      <c r="M574" s="76"/>
      <c r="N574" s="77" t="str">
        <f>$A$143</f>
        <v>Purchase water (kL)</v>
      </c>
      <c r="O574" s="78"/>
      <c r="P574" s="79">
        <f>$C$143</f>
        <v>1</v>
      </c>
      <c r="Q574" s="80">
        <f t="shared" si="25"/>
        <v>0</v>
      </c>
    </row>
    <row r="575" spans="1:17" outlineLevel="1" x14ac:dyDescent="0.25">
      <c r="A575" s="76"/>
      <c r="B575" s="77" t="str">
        <f>$A$144</f>
        <v>Concrete contract crew (days)</v>
      </c>
      <c r="C575" s="78"/>
      <c r="D575" s="79">
        <f>$C$144</f>
        <v>3500</v>
      </c>
      <c r="E575" s="80">
        <f t="shared" si="23"/>
        <v>0</v>
      </c>
      <c r="G575" s="76"/>
      <c r="H575" s="77" t="str">
        <f>$A$144</f>
        <v>Concrete contract crew (days)</v>
      </c>
      <c r="I575" s="78"/>
      <c r="J575" s="79">
        <f>$C$144</f>
        <v>3500</v>
      </c>
      <c r="K575" s="80">
        <f t="shared" si="24"/>
        <v>0</v>
      </c>
      <c r="M575" s="76"/>
      <c r="N575" s="77" t="str">
        <f>$A$144</f>
        <v>Concrete contract crew (days)</v>
      </c>
      <c r="O575" s="78"/>
      <c r="P575" s="79">
        <f>$C$144</f>
        <v>3500</v>
      </c>
      <c r="Q575" s="80">
        <f t="shared" si="25"/>
        <v>0</v>
      </c>
    </row>
    <row r="576" spans="1:17" outlineLevel="1" x14ac:dyDescent="0.25">
      <c r="A576" s="76"/>
      <c r="B576" s="77" t="str">
        <f>$A$145</f>
        <v>Concrete (m3)</v>
      </c>
      <c r="C576" s="78"/>
      <c r="D576" s="79">
        <f>$C$145</f>
        <v>300</v>
      </c>
      <c r="E576" s="80">
        <f t="shared" si="23"/>
        <v>0</v>
      </c>
      <c r="G576" s="76"/>
      <c r="H576" s="77" t="str">
        <f>$A$145</f>
        <v>Concrete (m3)</v>
      </c>
      <c r="I576" s="78"/>
      <c r="J576" s="79">
        <f>$C$145</f>
        <v>300</v>
      </c>
      <c r="K576" s="80">
        <f t="shared" si="24"/>
        <v>0</v>
      </c>
      <c r="M576" s="76"/>
      <c r="N576" s="77" t="str">
        <f>$A$145</f>
        <v>Concrete (m3)</v>
      </c>
      <c r="O576" s="78"/>
      <c r="P576" s="79">
        <f>$C$145</f>
        <v>300</v>
      </c>
      <c r="Q576" s="80">
        <f t="shared" si="25"/>
        <v>0</v>
      </c>
    </row>
    <row r="577" spans="1:17" outlineLevel="1" x14ac:dyDescent="0.25">
      <c r="A577" s="76"/>
      <c r="B577" s="77" t="str">
        <f>$A$146</f>
        <v>Sand Subgrade Push Up (m3)</v>
      </c>
      <c r="C577" s="78"/>
      <c r="D577" s="79">
        <f>$C$146</f>
        <v>0</v>
      </c>
      <c r="E577" s="80">
        <f t="shared" si="23"/>
        <v>0</v>
      </c>
      <c r="G577" s="76"/>
      <c r="H577" s="77" t="str">
        <f>$A$146</f>
        <v>Sand Subgrade Push Up (m3)</v>
      </c>
      <c r="I577" s="78"/>
      <c r="J577" s="79">
        <f>$C$146</f>
        <v>0</v>
      </c>
      <c r="K577" s="80">
        <f t="shared" si="24"/>
        <v>0</v>
      </c>
      <c r="M577" s="76"/>
      <c r="N577" s="77" t="str">
        <f>$A$146</f>
        <v>Sand Subgrade Push Up (m3)</v>
      </c>
      <c r="O577" s="78"/>
      <c r="P577" s="79">
        <f>$C$146</f>
        <v>0</v>
      </c>
      <c r="Q577" s="80">
        <f t="shared" si="25"/>
        <v>0</v>
      </c>
    </row>
    <row r="578" spans="1:17" outlineLevel="1" x14ac:dyDescent="0.25">
      <c r="A578" s="76"/>
      <c r="B578" s="77" t="str">
        <f>$A$147</f>
        <v>450mm RCP</v>
      </c>
      <c r="C578" s="78"/>
      <c r="D578" s="79">
        <f>$C$147</f>
        <v>250</v>
      </c>
      <c r="E578" s="80">
        <f t="shared" si="23"/>
        <v>0</v>
      </c>
      <c r="G578" s="76"/>
      <c r="H578" s="77" t="str">
        <f>$A$147</f>
        <v>450mm RCP</v>
      </c>
      <c r="I578" s="78"/>
      <c r="J578" s="79">
        <f>$C$147</f>
        <v>250</v>
      </c>
      <c r="K578" s="80">
        <f t="shared" si="24"/>
        <v>0</v>
      </c>
      <c r="M578" s="76"/>
      <c r="N578" s="77" t="str">
        <f>$A$147</f>
        <v>450mm RCP</v>
      </c>
      <c r="O578" s="78"/>
      <c r="P578" s="79">
        <f>$C$147</f>
        <v>250</v>
      </c>
      <c r="Q578" s="80">
        <f t="shared" si="25"/>
        <v>0</v>
      </c>
    </row>
    <row r="579" spans="1:17" outlineLevel="1" x14ac:dyDescent="0.25">
      <c r="A579" s="76"/>
      <c r="B579" s="77" t="str">
        <f>$A$148</f>
        <v>375/450mm HW</v>
      </c>
      <c r="C579" s="78"/>
      <c r="D579" s="79">
        <f>$C$148</f>
        <v>300</v>
      </c>
      <c r="E579" s="80">
        <f t="shared" si="23"/>
        <v>0</v>
      </c>
      <c r="G579" s="76"/>
      <c r="H579" s="77" t="str">
        <f>$A$148</f>
        <v>375/450mm HW</v>
      </c>
      <c r="I579" s="78"/>
      <c r="J579" s="79">
        <f>$C$148</f>
        <v>300</v>
      </c>
      <c r="K579" s="80">
        <f t="shared" si="24"/>
        <v>0</v>
      </c>
      <c r="M579" s="76"/>
      <c r="N579" s="77" t="str">
        <f>$A$148</f>
        <v>375/450mm HW</v>
      </c>
      <c r="O579" s="78"/>
      <c r="P579" s="79">
        <f>$C$148</f>
        <v>300</v>
      </c>
      <c r="Q579" s="80">
        <f t="shared" si="25"/>
        <v>0</v>
      </c>
    </row>
    <row r="580" spans="1:17" outlineLevel="1" x14ac:dyDescent="0.25">
      <c r="A580" s="76"/>
      <c r="B580" s="77" t="str">
        <f>$A$149</f>
        <v>525/600mm HW</v>
      </c>
      <c r="C580" s="78"/>
      <c r="D580" s="79">
        <f>$C$149</f>
        <v>375</v>
      </c>
      <c r="E580" s="80">
        <f t="shared" si="23"/>
        <v>0</v>
      </c>
      <c r="G580" s="76"/>
      <c r="H580" s="77" t="str">
        <f>$A$149</f>
        <v>525/600mm HW</v>
      </c>
      <c r="I580" s="78"/>
      <c r="J580" s="79">
        <f>$C$149</f>
        <v>375</v>
      </c>
      <c r="K580" s="80">
        <f t="shared" si="24"/>
        <v>0</v>
      </c>
      <c r="M580" s="76"/>
      <c r="N580" s="77" t="str">
        <f>$A$149</f>
        <v>525/600mm HW</v>
      </c>
      <c r="O580" s="78"/>
      <c r="P580" s="79">
        <f>$C$149</f>
        <v>375</v>
      </c>
      <c r="Q580" s="80">
        <f t="shared" si="25"/>
        <v>0</v>
      </c>
    </row>
    <row r="581" spans="1:17" outlineLevel="1" x14ac:dyDescent="0.25">
      <c r="A581" s="76"/>
      <c r="B581" s="77" t="str">
        <f>$A$150</f>
        <v>900mm HW</v>
      </c>
      <c r="C581" s="78"/>
      <c r="D581" s="79">
        <f>$C$150</f>
        <v>0</v>
      </c>
      <c r="E581" s="80">
        <f t="shared" si="23"/>
        <v>0</v>
      </c>
      <c r="G581" s="76"/>
      <c r="H581" s="77" t="str">
        <f>$A$150</f>
        <v>900mm HW</v>
      </c>
      <c r="I581" s="78"/>
      <c r="J581" s="79">
        <f>$C$150</f>
        <v>0</v>
      </c>
      <c r="K581" s="80">
        <f t="shared" si="24"/>
        <v>0</v>
      </c>
      <c r="M581" s="76"/>
      <c r="N581" s="77" t="str">
        <f>$A$150</f>
        <v>900mm HW</v>
      </c>
      <c r="O581" s="78"/>
      <c r="P581" s="79">
        <f>$C$150</f>
        <v>0</v>
      </c>
      <c r="Q581" s="80">
        <f t="shared" si="25"/>
        <v>0</v>
      </c>
    </row>
    <row r="582" spans="1:17" outlineLevel="1" x14ac:dyDescent="0.25">
      <c r="A582" s="76"/>
      <c r="B582" s="77" t="str">
        <f>$A$151</f>
        <v>Rock Protection at 0.5m deep (m2)</v>
      </c>
      <c r="C582" s="78"/>
      <c r="D582" s="79">
        <f>$C$151</f>
        <v>0</v>
      </c>
      <c r="E582" s="80">
        <f t="shared" si="23"/>
        <v>0</v>
      </c>
      <c r="G582" s="76"/>
      <c r="H582" s="77" t="str">
        <f>$A$151</f>
        <v>Rock Protection at 0.5m deep (m2)</v>
      </c>
      <c r="I582" s="78"/>
      <c r="J582" s="79">
        <f>$C$151</f>
        <v>0</v>
      </c>
      <c r="K582" s="80">
        <f t="shared" si="24"/>
        <v>0</v>
      </c>
      <c r="M582" s="76"/>
      <c r="N582" s="77" t="str">
        <f>$A$151</f>
        <v>Rock Protection at 0.5m deep (m2)</v>
      </c>
      <c r="O582" s="78"/>
      <c r="P582" s="79">
        <f>$C$151</f>
        <v>0</v>
      </c>
      <c r="Q582" s="80">
        <f t="shared" si="25"/>
        <v>0</v>
      </c>
    </row>
    <row r="583" spans="1:17" outlineLevel="1" x14ac:dyDescent="0.25">
      <c r="A583" s="76"/>
      <c r="B583" s="77" t="str">
        <f>$A$152</f>
        <v>Bitumen 2 coat emulsion seal (m2)</v>
      </c>
      <c r="C583" s="78"/>
      <c r="D583" s="79">
        <f>$C$152</f>
        <v>22</v>
      </c>
      <c r="E583" s="80">
        <f t="shared" si="23"/>
        <v>0</v>
      </c>
      <c r="G583" s="76"/>
      <c r="H583" s="77" t="str">
        <f>$A$152</f>
        <v>Bitumen 2 coat emulsion seal (m2)</v>
      </c>
      <c r="I583" s="78"/>
      <c r="J583" s="79">
        <f>$C$152</f>
        <v>22</v>
      </c>
      <c r="K583" s="80">
        <f t="shared" si="24"/>
        <v>0</v>
      </c>
      <c r="M583" s="76"/>
      <c r="N583" s="77" t="str">
        <f>$A$152</f>
        <v>Bitumen 2 coat emulsion seal (m2)</v>
      </c>
      <c r="O583" s="78"/>
      <c r="P583" s="79">
        <f>$C$152</f>
        <v>22</v>
      </c>
      <c r="Q583" s="80">
        <f t="shared" si="25"/>
        <v>0</v>
      </c>
    </row>
    <row r="584" spans="1:17" outlineLevel="1" x14ac:dyDescent="0.25">
      <c r="A584" s="223"/>
      <c r="B584" s="77" t="str">
        <f>$A$153</f>
        <v>Traffic Signs and Cones (km/week)</v>
      </c>
      <c r="C584" s="78"/>
      <c r="D584" s="79">
        <f>$C$153</f>
        <v>500</v>
      </c>
      <c r="E584" s="80">
        <f t="shared" si="23"/>
        <v>0</v>
      </c>
      <c r="G584" s="223"/>
      <c r="H584" s="77" t="str">
        <f>$A$153</f>
        <v>Traffic Signs and Cones (km/week)</v>
      </c>
      <c r="I584" s="78"/>
      <c r="J584" s="79">
        <f>$C$153</f>
        <v>500</v>
      </c>
      <c r="K584" s="80">
        <f t="shared" si="24"/>
        <v>0</v>
      </c>
      <c r="M584" s="223"/>
      <c r="N584" s="77" t="str">
        <f>$A$153</f>
        <v>Traffic Signs and Cones (km/week)</v>
      </c>
      <c r="O584" s="78"/>
      <c r="P584" s="79">
        <f>$C$153</f>
        <v>500</v>
      </c>
      <c r="Q584" s="80">
        <f t="shared" si="25"/>
        <v>0</v>
      </c>
    </row>
    <row r="585" spans="1:17" outlineLevel="1" x14ac:dyDescent="0.25">
      <c r="A585" s="223"/>
      <c r="B585" s="77" t="str">
        <f>$A$154</f>
        <v>Custom 1</v>
      </c>
      <c r="C585" s="78"/>
      <c r="D585" s="79">
        <f>$C$154</f>
        <v>0</v>
      </c>
      <c r="E585" s="80">
        <f t="shared" si="23"/>
        <v>0</v>
      </c>
      <c r="G585" s="223"/>
      <c r="H585" s="77" t="str">
        <f>$A$154</f>
        <v>Custom 1</v>
      </c>
      <c r="I585" s="78"/>
      <c r="J585" s="79">
        <f>$C$154</f>
        <v>0</v>
      </c>
      <c r="K585" s="80">
        <f t="shared" si="24"/>
        <v>0</v>
      </c>
      <c r="M585" s="223"/>
      <c r="N585" s="77" t="str">
        <f>$A$154</f>
        <v>Custom 1</v>
      </c>
      <c r="O585" s="78"/>
      <c r="P585" s="79">
        <f>$C$154</f>
        <v>0</v>
      </c>
      <c r="Q585" s="80">
        <f t="shared" si="25"/>
        <v>0</v>
      </c>
    </row>
    <row r="586" spans="1:17" outlineLevel="1" x14ac:dyDescent="0.25">
      <c r="A586" s="223"/>
      <c r="B586" s="77" t="str">
        <f>$A$155</f>
        <v>Custom 2</v>
      </c>
      <c r="C586" s="78"/>
      <c r="D586" s="79">
        <f>$C$155</f>
        <v>0</v>
      </c>
      <c r="E586" s="80">
        <f t="shared" si="23"/>
        <v>0</v>
      </c>
      <c r="G586" s="223"/>
      <c r="H586" s="77" t="str">
        <f>$A$155</f>
        <v>Custom 2</v>
      </c>
      <c r="I586" s="78"/>
      <c r="J586" s="79">
        <f>$C$155</f>
        <v>0</v>
      </c>
      <c r="K586" s="80">
        <f t="shared" si="24"/>
        <v>0</v>
      </c>
      <c r="M586" s="223"/>
      <c r="N586" s="77" t="str">
        <f>$A$155</f>
        <v>Custom 2</v>
      </c>
      <c r="O586" s="78"/>
      <c r="P586" s="79">
        <f>$C$155</f>
        <v>0</v>
      </c>
      <c r="Q586" s="80">
        <f t="shared" si="25"/>
        <v>0</v>
      </c>
    </row>
    <row r="587" spans="1:17" outlineLevel="1" x14ac:dyDescent="0.25">
      <c r="A587" s="223"/>
      <c r="B587" s="77" t="str">
        <f>$A$156</f>
        <v>Custom 3</v>
      </c>
      <c r="C587" s="78"/>
      <c r="D587" s="79">
        <f>$C$156</f>
        <v>0</v>
      </c>
      <c r="E587" s="80">
        <f t="shared" si="23"/>
        <v>0</v>
      </c>
      <c r="G587" s="223"/>
      <c r="H587" s="77" t="str">
        <f>$A$156</f>
        <v>Custom 3</v>
      </c>
      <c r="I587" s="78"/>
      <c r="J587" s="79">
        <f>$C$156</f>
        <v>0</v>
      </c>
      <c r="K587" s="80">
        <f t="shared" si="24"/>
        <v>0</v>
      </c>
      <c r="M587" s="223"/>
      <c r="N587" s="77" t="str">
        <f>$A$156</f>
        <v>Custom 3</v>
      </c>
      <c r="O587" s="78"/>
      <c r="P587" s="79">
        <f>$C$156</f>
        <v>0</v>
      </c>
      <c r="Q587" s="80">
        <f t="shared" si="25"/>
        <v>0</v>
      </c>
    </row>
    <row r="588" spans="1:17" outlineLevel="1" x14ac:dyDescent="0.25">
      <c r="A588" s="223"/>
      <c r="B588" s="77" t="str">
        <f>$A$157</f>
        <v>Custom 4</v>
      </c>
      <c r="C588" s="78"/>
      <c r="D588" s="79">
        <f>$C$157</f>
        <v>0</v>
      </c>
      <c r="E588" s="80">
        <f t="shared" si="23"/>
        <v>0</v>
      </c>
      <c r="G588" s="223"/>
      <c r="H588" s="77" t="str">
        <f>$A$157</f>
        <v>Custom 4</v>
      </c>
      <c r="I588" s="78"/>
      <c r="J588" s="79">
        <f>$C$157</f>
        <v>0</v>
      </c>
      <c r="K588" s="80">
        <f t="shared" si="24"/>
        <v>0</v>
      </c>
      <c r="M588" s="223"/>
      <c r="N588" s="77" t="str">
        <f>$A$157</f>
        <v>Custom 4</v>
      </c>
      <c r="O588" s="78"/>
      <c r="P588" s="79">
        <f>$C$157</f>
        <v>0</v>
      </c>
      <c r="Q588" s="80">
        <f t="shared" si="25"/>
        <v>0</v>
      </c>
    </row>
    <row r="589" spans="1:17" outlineLevel="1" x14ac:dyDescent="0.25">
      <c r="A589" s="223"/>
      <c r="B589" s="77" t="str">
        <f>$A$158</f>
        <v>Custom 5</v>
      </c>
      <c r="C589" s="78"/>
      <c r="D589" s="79">
        <f>$C$158</f>
        <v>0</v>
      </c>
      <c r="E589" s="80">
        <f t="shared" si="23"/>
        <v>0</v>
      </c>
      <c r="G589" s="223"/>
      <c r="H589" s="77" t="str">
        <f>$A$158</f>
        <v>Custom 5</v>
      </c>
      <c r="I589" s="78"/>
      <c r="J589" s="79">
        <f>$C$158</f>
        <v>0</v>
      </c>
      <c r="K589" s="80">
        <f t="shared" si="24"/>
        <v>0</v>
      </c>
      <c r="M589" s="223"/>
      <c r="N589" s="77" t="str">
        <f>$A$158</f>
        <v>Custom 5</v>
      </c>
      <c r="O589" s="78"/>
      <c r="P589" s="79">
        <f>$C$158</f>
        <v>0</v>
      </c>
      <c r="Q589" s="80">
        <f t="shared" si="25"/>
        <v>0</v>
      </c>
    </row>
    <row r="590" spans="1:17" outlineLevel="1" x14ac:dyDescent="0.25">
      <c r="A590" s="223"/>
      <c r="B590" s="77" t="str">
        <f>$A$159</f>
        <v>Custom 6</v>
      </c>
      <c r="C590" s="78"/>
      <c r="D590" s="79">
        <f>$C$159</f>
        <v>0</v>
      </c>
      <c r="E590" s="80">
        <f t="shared" si="23"/>
        <v>0</v>
      </c>
      <c r="G590" s="223"/>
      <c r="H590" s="77" t="str">
        <f>$A$159</f>
        <v>Custom 6</v>
      </c>
      <c r="I590" s="78"/>
      <c r="J590" s="79">
        <f>$C$159</f>
        <v>0</v>
      </c>
      <c r="K590" s="80">
        <f t="shared" si="24"/>
        <v>0</v>
      </c>
      <c r="M590" s="223"/>
      <c r="N590" s="77" t="str">
        <f>$A$159</f>
        <v>Custom 6</v>
      </c>
      <c r="O590" s="78"/>
      <c r="P590" s="79">
        <f>$C$159</f>
        <v>0</v>
      </c>
      <c r="Q590" s="80">
        <f t="shared" si="25"/>
        <v>0</v>
      </c>
    </row>
    <row r="591" spans="1:17" outlineLevel="1" x14ac:dyDescent="0.25">
      <c r="A591" s="223"/>
      <c r="B591" s="77" t="str">
        <f>$A$160</f>
        <v>Custom 7</v>
      </c>
      <c r="C591" s="78"/>
      <c r="D591" s="79">
        <f>$C$160</f>
        <v>0</v>
      </c>
      <c r="E591" s="80">
        <f t="shared" si="23"/>
        <v>0</v>
      </c>
      <c r="G591" s="223"/>
      <c r="H591" s="77" t="str">
        <f>$A$160</f>
        <v>Custom 7</v>
      </c>
      <c r="I591" s="78"/>
      <c r="J591" s="79">
        <f>$C$160</f>
        <v>0</v>
      </c>
      <c r="K591" s="80">
        <f t="shared" si="24"/>
        <v>0</v>
      </c>
      <c r="M591" s="223"/>
      <c r="N591" s="77" t="str">
        <f>$A$160</f>
        <v>Custom 7</v>
      </c>
      <c r="O591" s="78"/>
      <c r="P591" s="79">
        <f>$C$160</f>
        <v>0</v>
      </c>
      <c r="Q591" s="80">
        <f t="shared" si="25"/>
        <v>0</v>
      </c>
    </row>
    <row r="592" spans="1:17" outlineLevel="1" x14ac:dyDescent="0.25">
      <c r="A592" s="223"/>
      <c r="B592" s="77" t="str">
        <f>$A$161</f>
        <v>Custom 8</v>
      </c>
      <c r="C592" s="78"/>
      <c r="D592" s="79">
        <f>$C$161</f>
        <v>0</v>
      </c>
      <c r="E592" s="80">
        <f t="shared" si="23"/>
        <v>0</v>
      </c>
      <c r="G592" s="223"/>
      <c r="H592" s="77" t="str">
        <f>$A$161</f>
        <v>Custom 8</v>
      </c>
      <c r="I592" s="78"/>
      <c r="J592" s="79">
        <f>$C$161</f>
        <v>0</v>
      </c>
      <c r="K592" s="80">
        <f t="shared" si="24"/>
        <v>0</v>
      </c>
      <c r="M592" s="223"/>
      <c r="N592" s="77" t="str">
        <f>$A$161</f>
        <v>Custom 8</v>
      </c>
      <c r="O592" s="78"/>
      <c r="P592" s="79">
        <f>$C$161</f>
        <v>0</v>
      </c>
      <c r="Q592" s="80">
        <f t="shared" si="25"/>
        <v>0</v>
      </c>
    </row>
    <row r="593" spans="1:17" outlineLevel="1" x14ac:dyDescent="0.25">
      <c r="A593" s="81" t="s">
        <v>122</v>
      </c>
      <c r="B593" s="82" t="s">
        <v>42</v>
      </c>
      <c r="C593" s="83" t="s">
        <v>121</v>
      </c>
      <c r="D593" s="84" t="s">
        <v>149</v>
      </c>
      <c r="E593" s="85">
        <f>IFERROR(C573/(D546*1000),"")</f>
        <v>0</v>
      </c>
      <c r="G593" s="81" t="s">
        <v>122</v>
      </c>
      <c r="H593" s="82" t="s">
        <v>42</v>
      </c>
      <c r="I593" s="83" t="s">
        <v>121</v>
      </c>
      <c r="J593" s="84" t="s">
        <v>149</v>
      </c>
      <c r="K593" s="85">
        <f>IFERROR(I573/(J546*1000),"")</f>
        <v>0.33333333333333331</v>
      </c>
      <c r="M593" s="81" t="s">
        <v>122</v>
      </c>
      <c r="N593" s="82" t="s">
        <v>42</v>
      </c>
      <c r="O593" s="83" t="s">
        <v>121</v>
      </c>
      <c r="P593" s="84" t="s">
        <v>149</v>
      </c>
      <c r="Q593" s="85">
        <f>IFERROR(O573/(P546*1000),"")</f>
        <v>1</v>
      </c>
    </row>
    <row r="594" spans="1:17" outlineLevel="1" x14ac:dyDescent="0.25">
      <c r="A594" s="86"/>
      <c r="B594" s="82" t="s">
        <v>43</v>
      </c>
      <c r="C594" s="83" t="s">
        <v>121</v>
      </c>
      <c r="D594" s="87"/>
      <c r="E594" s="88"/>
      <c r="G594" s="86"/>
      <c r="H594" s="82" t="s">
        <v>43</v>
      </c>
      <c r="I594" s="83" t="s">
        <v>121</v>
      </c>
      <c r="J594" s="87"/>
      <c r="K594" s="88"/>
      <c r="M594" s="86"/>
      <c r="N594" s="82" t="s">
        <v>43</v>
      </c>
      <c r="O594" s="83" t="s">
        <v>121</v>
      </c>
      <c r="P594" s="87"/>
      <c r="Q594" s="88"/>
    </row>
    <row r="595" spans="1:17" outlineLevel="1" x14ac:dyDescent="0.25">
      <c r="A595" s="89"/>
      <c r="B595" s="82" t="s">
        <v>44</v>
      </c>
      <c r="C595" s="83" t="s">
        <v>121</v>
      </c>
      <c r="D595" s="87"/>
      <c r="E595" s="88"/>
      <c r="G595" s="89"/>
      <c r="H595" s="82" t="s">
        <v>44</v>
      </c>
      <c r="I595" s="83" t="s">
        <v>121</v>
      </c>
      <c r="J595" s="87"/>
      <c r="K595" s="88"/>
      <c r="M595" s="89"/>
      <c r="N595" s="82" t="s">
        <v>44</v>
      </c>
      <c r="O595" s="83" t="s">
        <v>121</v>
      </c>
      <c r="P595" s="87"/>
      <c r="Q595" s="88"/>
    </row>
    <row r="597" spans="1:17" ht="15.6" x14ac:dyDescent="0.3">
      <c r="A597" s="225" t="str">
        <f>D86</f>
        <v>Scour Protection Repair - Minor</v>
      </c>
      <c r="B597" s="63"/>
      <c r="C597" s="63"/>
      <c r="D597" s="64">
        <v>1</v>
      </c>
      <c r="E597" s="65" t="s">
        <v>38</v>
      </c>
      <c r="G597" s="225" t="str">
        <f>D87</f>
        <v>Scour Protection Repair - Medium</v>
      </c>
      <c r="H597" s="63"/>
      <c r="I597" s="63"/>
      <c r="J597" s="64">
        <v>0.1</v>
      </c>
      <c r="K597" s="65" t="s">
        <v>38</v>
      </c>
      <c r="L597" s="170"/>
      <c r="M597" s="225" t="str">
        <f>D88</f>
        <v>Scour Protection Repair - Heavy</v>
      </c>
      <c r="N597" s="63"/>
      <c r="O597" s="63"/>
      <c r="P597" s="64">
        <v>0.1</v>
      </c>
      <c r="Q597" s="65" t="s">
        <v>38</v>
      </c>
    </row>
    <row r="598" spans="1:17" x14ac:dyDescent="0.25">
      <c r="A598" s="439" t="str">
        <f>H86</f>
        <v>Minor damage to the rock protection, small replacement volume</v>
      </c>
      <c r="B598" s="440"/>
      <c r="C598" s="441"/>
      <c r="D598" s="66">
        <f>D597*IF(C645="On",$D$167,1)*IF(C646="On",$D$168,1)*IF(C647="On",$D$169,1)</f>
        <v>1</v>
      </c>
      <c r="E598" s="67" t="s">
        <v>221</v>
      </c>
      <c r="G598" s="439" t="str">
        <f>H87</f>
        <v>Damage to the rock protection, medium replacement volume up to 200mm thick layer</v>
      </c>
      <c r="H598" s="440"/>
      <c r="I598" s="441"/>
      <c r="J598" s="66">
        <f>J597*IF(I645="On",$D$167,1)*IF(I646="On",$D$168,1)*IF(I647="On",$D$169,1)</f>
        <v>0.1</v>
      </c>
      <c r="K598" s="67" t="s">
        <v>221</v>
      </c>
      <c r="L598" s="170"/>
      <c r="M598" s="439" t="str">
        <f>H88</f>
        <v>Heavy damage to the rock protection, large replacement volume up to 500mm thick layer</v>
      </c>
      <c r="N598" s="440"/>
      <c r="O598" s="441"/>
      <c r="P598" s="66">
        <f>P597*IF(O645="On",$D$167,1)*IF(O646="On",$D$168,1)*IF(O647="On",$D$169,1)</f>
        <v>0.1</v>
      </c>
      <c r="Q598" s="67" t="s">
        <v>221</v>
      </c>
    </row>
    <row r="599" spans="1:17" x14ac:dyDescent="0.25">
      <c r="A599" s="442"/>
      <c r="B599" s="443"/>
      <c r="C599" s="444"/>
      <c r="D599" s="68" t="s">
        <v>3</v>
      </c>
      <c r="E599" s="69">
        <f>SUM(E603:E644)</f>
        <v>4305</v>
      </c>
      <c r="G599" s="442"/>
      <c r="H599" s="443"/>
      <c r="I599" s="444"/>
      <c r="J599" s="68" t="s">
        <v>3</v>
      </c>
      <c r="K599" s="69">
        <f>SUM(K603:K644)</f>
        <v>4305</v>
      </c>
      <c r="L599" s="170"/>
      <c r="M599" s="442"/>
      <c r="N599" s="443"/>
      <c r="O599" s="444"/>
      <c r="P599" s="68" t="s">
        <v>3</v>
      </c>
      <c r="Q599" s="69">
        <f>SUM(Q603:Q644)</f>
        <v>4305</v>
      </c>
    </row>
    <row r="600" spans="1:17" x14ac:dyDescent="0.25">
      <c r="A600" s="442"/>
      <c r="B600" s="443"/>
      <c r="C600" s="444"/>
      <c r="D600" s="70" t="s">
        <v>40</v>
      </c>
      <c r="E600" s="69">
        <f>E599/(1000*D598)</f>
        <v>4.3049999999999997</v>
      </c>
      <c r="G600" s="442"/>
      <c r="H600" s="443"/>
      <c r="I600" s="444"/>
      <c r="J600" s="70" t="s">
        <v>40</v>
      </c>
      <c r="K600" s="69">
        <f>K599/(1000*J598)</f>
        <v>43.05</v>
      </c>
      <c r="L600" s="170"/>
      <c r="M600" s="442"/>
      <c r="N600" s="443"/>
      <c r="O600" s="444"/>
      <c r="P600" s="70" t="s">
        <v>40</v>
      </c>
      <c r="Q600" s="69">
        <f>Q599/(1000*P598)</f>
        <v>43.05</v>
      </c>
    </row>
    <row r="601" spans="1:17" x14ac:dyDescent="0.25">
      <c r="A601" s="445"/>
      <c r="B601" s="446"/>
      <c r="C601" s="447"/>
      <c r="D601" s="71" t="s">
        <v>41</v>
      </c>
      <c r="E601" s="72">
        <f>E599/D598</f>
        <v>4305</v>
      </c>
      <c r="G601" s="445"/>
      <c r="H601" s="446"/>
      <c r="I601" s="447"/>
      <c r="J601" s="71" t="s">
        <v>41</v>
      </c>
      <c r="K601" s="72">
        <f>K599/J598</f>
        <v>43050</v>
      </c>
      <c r="L601" s="170"/>
      <c r="M601" s="445"/>
      <c r="N601" s="446"/>
      <c r="O601" s="447"/>
      <c r="P601" s="71" t="s">
        <v>41</v>
      </c>
      <c r="Q601" s="72">
        <f>Q599/P598</f>
        <v>43050</v>
      </c>
    </row>
    <row r="602" spans="1:17" outlineLevel="1" x14ac:dyDescent="0.25">
      <c r="A602" s="73"/>
      <c r="B602" s="74" t="s">
        <v>19</v>
      </c>
      <c r="C602" s="74" t="s">
        <v>37</v>
      </c>
      <c r="D602" s="74" t="s">
        <v>36</v>
      </c>
      <c r="E602" s="75" t="s">
        <v>39</v>
      </c>
      <c r="G602" s="73"/>
      <c r="H602" s="74" t="s">
        <v>19</v>
      </c>
      <c r="I602" s="74" t="s">
        <v>37</v>
      </c>
      <c r="J602" s="74" t="s">
        <v>36</v>
      </c>
      <c r="K602" s="75" t="s">
        <v>39</v>
      </c>
      <c r="M602" s="73"/>
      <c r="N602" s="74" t="s">
        <v>19</v>
      </c>
      <c r="O602" s="74" t="s">
        <v>37</v>
      </c>
      <c r="P602" s="74" t="s">
        <v>36</v>
      </c>
      <c r="Q602" s="75" t="s">
        <v>39</v>
      </c>
    </row>
    <row r="603" spans="1:17" outlineLevel="1" x14ac:dyDescent="0.25">
      <c r="A603" s="76"/>
      <c r="B603" s="77" t="str">
        <f>$A$119</f>
        <v>Grader (hrs)</v>
      </c>
      <c r="C603" s="78"/>
      <c r="D603" s="79">
        <f>$C$119</f>
        <v>180</v>
      </c>
      <c r="E603" s="80">
        <f>C603*D603</f>
        <v>0</v>
      </c>
      <c r="G603" s="76"/>
      <c r="H603" s="77" t="str">
        <f>$A$119</f>
        <v>Grader (hrs)</v>
      </c>
      <c r="I603" s="78"/>
      <c r="J603" s="79">
        <f>$C$119</f>
        <v>180</v>
      </c>
      <c r="K603" s="80">
        <f>I603*J603</f>
        <v>0</v>
      </c>
      <c r="M603" s="76"/>
      <c r="N603" s="77" t="str">
        <f>$A$119</f>
        <v>Grader (hrs)</v>
      </c>
      <c r="O603" s="78"/>
      <c r="P603" s="79">
        <f>$C$119</f>
        <v>180</v>
      </c>
      <c r="Q603" s="80">
        <f>O603*P603</f>
        <v>0</v>
      </c>
    </row>
    <row r="604" spans="1:17" outlineLevel="1" x14ac:dyDescent="0.25">
      <c r="A604" s="76"/>
      <c r="B604" s="77" t="str">
        <f>$A$120</f>
        <v>Loader (hrs)</v>
      </c>
      <c r="C604" s="78">
        <v>5</v>
      </c>
      <c r="D604" s="79">
        <f>$C$120</f>
        <v>175</v>
      </c>
      <c r="E604" s="80">
        <f t="shared" ref="E604:E644" si="26">C604*D604</f>
        <v>875</v>
      </c>
      <c r="G604" s="76"/>
      <c r="H604" s="77" t="str">
        <f>$A$120</f>
        <v>Loader (hrs)</v>
      </c>
      <c r="I604" s="78">
        <v>5</v>
      </c>
      <c r="J604" s="79">
        <f>$C$120</f>
        <v>175</v>
      </c>
      <c r="K604" s="80">
        <f t="shared" ref="K604:K644" si="27">I604*J604</f>
        <v>875</v>
      </c>
      <c r="M604" s="76"/>
      <c r="N604" s="77" t="str">
        <f>$A$120</f>
        <v>Loader (hrs)</v>
      </c>
      <c r="O604" s="78">
        <v>5</v>
      </c>
      <c r="P604" s="79">
        <f>$C$120</f>
        <v>175</v>
      </c>
      <c r="Q604" s="80">
        <f t="shared" ref="Q604:Q644" si="28">O604*P604</f>
        <v>875</v>
      </c>
    </row>
    <row r="605" spans="1:17" outlineLevel="1" x14ac:dyDescent="0.25">
      <c r="A605" s="76"/>
      <c r="B605" s="77" t="str">
        <f>$A$121</f>
        <v>Excavator (hrs)</v>
      </c>
      <c r="C605" s="78"/>
      <c r="D605" s="79">
        <f>$C$121</f>
        <v>145</v>
      </c>
      <c r="E605" s="80">
        <f t="shared" si="26"/>
        <v>0</v>
      </c>
      <c r="G605" s="76"/>
      <c r="H605" s="77" t="str">
        <f>$A$121</f>
        <v>Excavator (hrs)</v>
      </c>
      <c r="I605" s="78"/>
      <c r="J605" s="79">
        <f>$C$121</f>
        <v>145</v>
      </c>
      <c r="K605" s="80">
        <f t="shared" si="27"/>
        <v>0</v>
      </c>
      <c r="M605" s="76"/>
      <c r="N605" s="77" t="str">
        <f>$A$121</f>
        <v>Excavator (hrs)</v>
      </c>
      <c r="O605" s="78"/>
      <c r="P605" s="79">
        <f>$C$121</f>
        <v>145</v>
      </c>
      <c r="Q605" s="80">
        <f t="shared" si="28"/>
        <v>0</v>
      </c>
    </row>
    <row r="606" spans="1:17" outlineLevel="1" x14ac:dyDescent="0.25">
      <c r="A606" s="76"/>
      <c r="B606" s="77" t="str">
        <f>$A$122</f>
        <v>Backhoe (hrs)</v>
      </c>
      <c r="C606" s="78"/>
      <c r="D606" s="79">
        <f>$C$122</f>
        <v>145</v>
      </c>
      <c r="E606" s="80">
        <f t="shared" si="26"/>
        <v>0</v>
      </c>
      <c r="G606" s="76"/>
      <c r="H606" s="77" t="str">
        <f>$A$122</f>
        <v>Backhoe (hrs)</v>
      </c>
      <c r="I606" s="78"/>
      <c r="J606" s="79">
        <f>$C$122</f>
        <v>145</v>
      </c>
      <c r="K606" s="80">
        <f t="shared" si="27"/>
        <v>0</v>
      </c>
      <c r="M606" s="76"/>
      <c r="N606" s="77" t="str">
        <f>$A$122</f>
        <v>Backhoe (hrs)</v>
      </c>
      <c r="O606" s="78"/>
      <c r="P606" s="79">
        <f>$C$122</f>
        <v>145</v>
      </c>
      <c r="Q606" s="80">
        <f t="shared" si="28"/>
        <v>0</v>
      </c>
    </row>
    <row r="607" spans="1:17" outlineLevel="1" x14ac:dyDescent="0.25">
      <c r="A607" s="76"/>
      <c r="B607" s="77" t="str">
        <f>$A$123</f>
        <v>Road Train Side Tipper (hrs)</v>
      </c>
      <c r="C607" s="78"/>
      <c r="D607" s="79">
        <f>$C$123</f>
        <v>250</v>
      </c>
      <c r="E607" s="80">
        <f t="shared" si="26"/>
        <v>0</v>
      </c>
      <c r="G607" s="76"/>
      <c r="H607" s="77" t="str">
        <f>$A$123</f>
        <v>Road Train Side Tipper (hrs)</v>
      </c>
      <c r="I607" s="78"/>
      <c r="J607" s="79">
        <f>$C$123</f>
        <v>250</v>
      </c>
      <c r="K607" s="80">
        <f t="shared" si="27"/>
        <v>0</v>
      </c>
      <c r="M607" s="76"/>
      <c r="N607" s="77" t="str">
        <f>$A$123</f>
        <v>Road Train Side Tipper (hrs)</v>
      </c>
      <c r="O607" s="78"/>
      <c r="P607" s="79">
        <f>$C$123</f>
        <v>250</v>
      </c>
      <c r="Q607" s="80">
        <f t="shared" si="28"/>
        <v>0</v>
      </c>
    </row>
    <row r="608" spans="1:17" outlineLevel="1" x14ac:dyDescent="0.25">
      <c r="A608" s="76"/>
      <c r="B608" s="77" t="str">
        <f>$A$124</f>
        <v>Semi Side Tipper (hrs)</v>
      </c>
      <c r="C608" s="78"/>
      <c r="D608" s="79">
        <f>$C$124</f>
        <v>200</v>
      </c>
      <c r="E608" s="80">
        <f t="shared" si="26"/>
        <v>0</v>
      </c>
      <c r="G608" s="76"/>
      <c r="H608" s="77" t="str">
        <f>$A$124</f>
        <v>Semi Side Tipper (hrs)</v>
      </c>
      <c r="I608" s="78"/>
      <c r="J608" s="79">
        <f>$C$124</f>
        <v>200</v>
      </c>
      <c r="K608" s="80">
        <f t="shared" si="27"/>
        <v>0</v>
      </c>
      <c r="M608" s="76"/>
      <c r="N608" s="77" t="str">
        <f>$A$124</f>
        <v>Semi Side Tipper (hrs)</v>
      </c>
      <c r="O608" s="78"/>
      <c r="P608" s="79">
        <f>$C$124</f>
        <v>200</v>
      </c>
      <c r="Q608" s="80">
        <f t="shared" si="28"/>
        <v>0</v>
      </c>
    </row>
    <row r="609" spans="1:17" outlineLevel="1" x14ac:dyDescent="0.25">
      <c r="A609" s="76"/>
      <c r="B609" s="77" t="str">
        <f>$A$125</f>
        <v>Water Truck  (hrs)</v>
      </c>
      <c r="C609" s="78"/>
      <c r="D609" s="79">
        <f>$C$125</f>
        <v>165</v>
      </c>
      <c r="E609" s="80">
        <f t="shared" si="26"/>
        <v>0</v>
      </c>
      <c r="G609" s="76"/>
      <c r="H609" s="77" t="str">
        <f>$A$125</f>
        <v>Water Truck  (hrs)</v>
      </c>
      <c r="I609" s="78"/>
      <c r="J609" s="79">
        <f>$C$125</f>
        <v>165</v>
      </c>
      <c r="K609" s="80">
        <f t="shared" si="27"/>
        <v>0</v>
      </c>
      <c r="M609" s="76"/>
      <c r="N609" s="77" t="str">
        <f>$A$125</f>
        <v>Water Truck  (hrs)</v>
      </c>
      <c r="O609" s="78"/>
      <c r="P609" s="79">
        <f>$C$125</f>
        <v>165</v>
      </c>
      <c r="Q609" s="80">
        <f t="shared" si="28"/>
        <v>0</v>
      </c>
    </row>
    <row r="610" spans="1:17" outlineLevel="1" x14ac:dyDescent="0.25">
      <c r="A610" s="76"/>
      <c r="B610" s="77" t="str">
        <f>$A$126</f>
        <v>Vibrating Roller (hrs)</v>
      </c>
      <c r="C610" s="78"/>
      <c r="D610" s="79">
        <f>$C$126</f>
        <v>135</v>
      </c>
      <c r="E610" s="80">
        <f t="shared" si="26"/>
        <v>0</v>
      </c>
      <c r="G610" s="76"/>
      <c r="H610" s="77" t="str">
        <f>$A$126</f>
        <v>Vibrating Roller (hrs)</v>
      </c>
      <c r="I610" s="78"/>
      <c r="J610" s="79">
        <f>$C$126</f>
        <v>135</v>
      </c>
      <c r="K610" s="80">
        <f t="shared" si="27"/>
        <v>0</v>
      </c>
      <c r="M610" s="76"/>
      <c r="N610" s="77" t="str">
        <f>$A$126</f>
        <v>Vibrating Roller (hrs)</v>
      </c>
      <c r="O610" s="78"/>
      <c r="P610" s="79">
        <f>$C$126</f>
        <v>135</v>
      </c>
      <c r="Q610" s="80">
        <f t="shared" si="28"/>
        <v>0</v>
      </c>
    </row>
    <row r="611" spans="1:17" outlineLevel="1" x14ac:dyDescent="0.25">
      <c r="A611" s="76"/>
      <c r="B611" s="77" t="str">
        <f>$A$127</f>
        <v>Multi-tyred Roller (hrs)</v>
      </c>
      <c r="C611" s="78"/>
      <c r="D611" s="79">
        <f>$C$127</f>
        <v>135</v>
      </c>
      <c r="E611" s="80">
        <f t="shared" si="26"/>
        <v>0</v>
      </c>
      <c r="G611" s="76"/>
      <c r="H611" s="77" t="str">
        <f>$A$127</f>
        <v>Multi-tyred Roller (hrs)</v>
      </c>
      <c r="I611" s="78"/>
      <c r="J611" s="79">
        <f>$C$127</f>
        <v>135</v>
      </c>
      <c r="K611" s="80">
        <f t="shared" si="27"/>
        <v>0</v>
      </c>
      <c r="M611" s="76"/>
      <c r="N611" s="77" t="str">
        <f>$A$127</f>
        <v>Multi-tyred Roller (hrs)</v>
      </c>
      <c r="O611" s="78"/>
      <c r="P611" s="79">
        <f>$C$127</f>
        <v>135</v>
      </c>
      <c r="Q611" s="80">
        <f t="shared" si="28"/>
        <v>0</v>
      </c>
    </row>
    <row r="612" spans="1:17" outlineLevel="1" x14ac:dyDescent="0.25">
      <c r="A612" s="76"/>
      <c r="B612" s="77" t="str">
        <f>$A$128</f>
        <v>Dozer (hrs)</v>
      </c>
      <c r="C612" s="78"/>
      <c r="D612" s="79">
        <f>$C$128</f>
        <v>310</v>
      </c>
      <c r="E612" s="80">
        <f t="shared" si="26"/>
        <v>0</v>
      </c>
      <c r="G612" s="76"/>
      <c r="H612" s="77" t="str">
        <f>$A$128</f>
        <v>Dozer (hrs)</v>
      </c>
      <c r="I612" s="78"/>
      <c r="J612" s="79">
        <f>$C$128</f>
        <v>310</v>
      </c>
      <c r="K612" s="80">
        <f t="shared" si="27"/>
        <v>0</v>
      </c>
      <c r="M612" s="76"/>
      <c r="N612" s="77" t="str">
        <f>$A$128</f>
        <v>Dozer (hrs)</v>
      </c>
      <c r="O612" s="78"/>
      <c r="P612" s="79">
        <f>$C$128</f>
        <v>310</v>
      </c>
      <c r="Q612" s="80">
        <f t="shared" si="28"/>
        <v>0</v>
      </c>
    </row>
    <row r="613" spans="1:17" outlineLevel="1" x14ac:dyDescent="0.25">
      <c r="A613" s="76"/>
      <c r="B613" s="77" t="str">
        <f>$A$129</f>
        <v>Transport Float (hrs)</v>
      </c>
      <c r="C613" s="78"/>
      <c r="D613" s="79">
        <f>$C$129</f>
        <v>0</v>
      </c>
      <c r="E613" s="80">
        <f t="shared" si="26"/>
        <v>0</v>
      </c>
      <c r="G613" s="76"/>
      <c r="H613" s="77" t="str">
        <f>$A$129</f>
        <v>Transport Float (hrs)</v>
      </c>
      <c r="I613" s="78"/>
      <c r="J613" s="79">
        <f>$C$129</f>
        <v>0</v>
      </c>
      <c r="K613" s="80">
        <f t="shared" si="27"/>
        <v>0</v>
      </c>
      <c r="M613" s="76"/>
      <c r="N613" s="77" t="str">
        <f>$A$129</f>
        <v>Transport Float (hrs)</v>
      </c>
      <c r="O613" s="78"/>
      <c r="P613" s="79">
        <f>$C$129</f>
        <v>0</v>
      </c>
      <c r="Q613" s="80">
        <f t="shared" si="28"/>
        <v>0</v>
      </c>
    </row>
    <row r="614" spans="1:17" outlineLevel="1" x14ac:dyDescent="0.25">
      <c r="A614" s="76"/>
      <c r="B614" s="77" t="str">
        <f>$A$130</f>
        <v>Pump (hrs)</v>
      </c>
      <c r="C614" s="78"/>
      <c r="D614" s="79">
        <f>$C$130</f>
        <v>1</v>
      </c>
      <c r="E614" s="80">
        <f t="shared" si="26"/>
        <v>0</v>
      </c>
      <c r="G614" s="76"/>
      <c r="H614" s="77" t="str">
        <f>$A$130</f>
        <v>Pump (hrs)</v>
      </c>
      <c r="I614" s="78"/>
      <c r="J614" s="79">
        <f>$C$130</f>
        <v>1</v>
      </c>
      <c r="K614" s="80">
        <f t="shared" si="27"/>
        <v>0</v>
      </c>
      <c r="M614" s="76"/>
      <c r="N614" s="77" t="str">
        <f>$A$130</f>
        <v>Pump (hrs)</v>
      </c>
      <c r="O614" s="78"/>
      <c r="P614" s="79">
        <f>$C$130</f>
        <v>1</v>
      </c>
      <c r="Q614" s="80">
        <f t="shared" si="28"/>
        <v>0</v>
      </c>
    </row>
    <row r="615" spans="1:17" outlineLevel="1" x14ac:dyDescent="0.25">
      <c r="A615" s="76"/>
      <c r="B615" s="77" t="str">
        <f>$A$131</f>
        <v>2 Labourers and Light Vehicle (days)</v>
      </c>
      <c r="C615" s="78">
        <v>1</v>
      </c>
      <c r="D615" s="79">
        <f>$C$131</f>
        <v>1900</v>
      </c>
      <c r="E615" s="80">
        <f t="shared" si="26"/>
        <v>1900</v>
      </c>
      <c r="G615" s="76"/>
      <c r="H615" s="77" t="str">
        <f>$A$131</f>
        <v>2 Labourers and Light Vehicle (days)</v>
      </c>
      <c r="I615" s="78">
        <v>1</v>
      </c>
      <c r="J615" s="79">
        <f>$C$131</f>
        <v>1900</v>
      </c>
      <c r="K615" s="80">
        <f t="shared" si="27"/>
        <v>1900</v>
      </c>
      <c r="M615" s="76"/>
      <c r="N615" s="77" t="str">
        <f>$A$131</f>
        <v>2 Labourers and Light Vehicle (days)</v>
      </c>
      <c r="O615" s="78">
        <v>1</v>
      </c>
      <c r="P615" s="79">
        <f>$C$131</f>
        <v>1900</v>
      </c>
      <c r="Q615" s="80">
        <f t="shared" si="28"/>
        <v>1900</v>
      </c>
    </row>
    <row r="616" spans="1:17" outlineLevel="1" x14ac:dyDescent="0.25">
      <c r="A616" s="76"/>
      <c r="B616" s="77" t="str">
        <f>$A$132</f>
        <v>2 Man Traffic Crew and Ute</v>
      </c>
      <c r="C616" s="78">
        <v>2</v>
      </c>
      <c r="D616" s="79">
        <f>$C$132</f>
        <v>240</v>
      </c>
      <c r="E616" s="80">
        <f t="shared" si="26"/>
        <v>480</v>
      </c>
      <c r="G616" s="76"/>
      <c r="H616" s="77" t="str">
        <f>$A$132</f>
        <v>2 Man Traffic Crew and Ute</v>
      </c>
      <c r="I616" s="78">
        <v>2</v>
      </c>
      <c r="J616" s="79">
        <f>$C$132</f>
        <v>240</v>
      </c>
      <c r="K616" s="80">
        <f t="shared" si="27"/>
        <v>480</v>
      </c>
      <c r="M616" s="76"/>
      <c r="N616" s="77" t="str">
        <f>$A$132</f>
        <v>2 Man Traffic Crew and Ute</v>
      </c>
      <c r="O616" s="78">
        <v>2</v>
      </c>
      <c r="P616" s="79">
        <f>$C$132</f>
        <v>240</v>
      </c>
      <c r="Q616" s="80">
        <f t="shared" si="28"/>
        <v>480</v>
      </c>
    </row>
    <row r="617" spans="1:17" outlineLevel="1" x14ac:dyDescent="0.25">
      <c r="A617" s="76"/>
      <c r="B617" s="77" t="str">
        <f>$A$133</f>
        <v>Supervisor With Vehicle (hrs)</v>
      </c>
      <c r="C617" s="78">
        <v>10</v>
      </c>
      <c r="D617" s="79">
        <f>$C$133</f>
        <v>105</v>
      </c>
      <c r="E617" s="80">
        <f t="shared" si="26"/>
        <v>1050</v>
      </c>
      <c r="G617" s="76"/>
      <c r="H617" s="77" t="str">
        <f>$A$133</f>
        <v>Supervisor With Vehicle (hrs)</v>
      </c>
      <c r="I617" s="78">
        <v>10</v>
      </c>
      <c r="J617" s="79">
        <f>$C$133</f>
        <v>105</v>
      </c>
      <c r="K617" s="80">
        <f t="shared" si="27"/>
        <v>1050</v>
      </c>
      <c r="M617" s="76"/>
      <c r="N617" s="77" t="str">
        <f>$A$133</f>
        <v>Supervisor With Vehicle (hrs)</v>
      </c>
      <c r="O617" s="78">
        <v>10</v>
      </c>
      <c r="P617" s="79">
        <f>$C$133</f>
        <v>105</v>
      </c>
      <c r="Q617" s="80">
        <f t="shared" si="28"/>
        <v>1050</v>
      </c>
    </row>
    <row r="618" spans="1:17" outlineLevel="1" x14ac:dyDescent="0.25">
      <c r="A618" s="76"/>
      <c r="B618" s="77" t="str">
        <f>$A$134</f>
        <v>Custom 2</v>
      </c>
      <c r="C618" s="78"/>
      <c r="D618" s="79">
        <f>$C$134</f>
        <v>0</v>
      </c>
      <c r="E618" s="80">
        <f t="shared" si="26"/>
        <v>0</v>
      </c>
      <c r="G618" s="76"/>
      <c r="H618" s="77" t="str">
        <f>$A$134</f>
        <v>Custom 2</v>
      </c>
      <c r="I618" s="78"/>
      <c r="J618" s="79">
        <f>$C$134</f>
        <v>0</v>
      </c>
      <c r="K618" s="80">
        <f t="shared" si="27"/>
        <v>0</v>
      </c>
      <c r="M618" s="76"/>
      <c r="N618" s="77" t="str">
        <f>$A$134</f>
        <v>Custom 2</v>
      </c>
      <c r="O618" s="78"/>
      <c r="P618" s="79">
        <f>$C$134</f>
        <v>0</v>
      </c>
      <c r="Q618" s="80">
        <f t="shared" si="28"/>
        <v>0</v>
      </c>
    </row>
    <row r="619" spans="1:17" outlineLevel="1" x14ac:dyDescent="0.25">
      <c r="A619" s="76"/>
      <c r="B619" s="77" t="str">
        <f>$A$135</f>
        <v>Custom 3</v>
      </c>
      <c r="C619" s="78"/>
      <c r="D619" s="79">
        <f>$C$135</f>
        <v>0</v>
      </c>
      <c r="E619" s="80">
        <f t="shared" si="26"/>
        <v>0</v>
      </c>
      <c r="G619" s="76"/>
      <c r="H619" s="77" t="str">
        <f>$A$135</f>
        <v>Custom 3</v>
      </c>
      <c r="I619" s="78"/>
      <c r="J619" s="79">
        <f>$C$135</f>
        <v>0</v>
      </c>
      <c r="K619" s="80">
        <f t="shared" si="27"/>
        <v>0</v>
      </c>
      <c r="M619" s="76"/>
      <c r="N619" s="77" t="str">
        <f>$A$135</f>
        <v>Custom 3</v>
      </c>
      <c r="O619" s="78"/>
      <c r="P619" s="79">
        <f>$C$135</f>
        <v>0</v>
      </c>
      <c r="Q619" s="80">
        <f t="shared" si="28"/>
        <v>0</v>
      </c>
    </row>
    <row r="620" spans="1:17" outlineLevel="1" x14ac:dyDescent="0.25">
      <c r="A620" s="76"/>
      <c r="B620" s="77" t="str">
        <f>$A$136</f>
        <v>Custom 4</v>
      </c>
      <c r="C620" s="78"/>
      <c r="D620" s="79">
        <f>$C$136</f>
        <v>0</v>
      </c>
      <c r="E620" s="80">
        <f t="shared" si="26"/>
        <v>0</v>
      </c>
      <c r="G620" s="76"/>
      <c r="H620" s="77" t="str">
        <f>$A$136</f>
        <v>Custom 4</v>
      </c>
      <c r="I620" s="78"/>
      <c r="J620" s="79">
        <f>$C$136</f>
        <v>0</v>
      </c>
      <c r="K620" s="80">
        <f t="shared" si="27"/>
        <v>0</v>
      </c>
      <c r="M620" s="76"/>
      <c r="N620" s="77" t="str">
        <f>$A$136</f>
        <v>Custom 4</v>
      </c>
      <c r="O620" s="78"/>
      <c r="P620" s="79">
        <f>$C$136</f>
        <v>0</v>
      </c>
      <c r="Q620" s="80">
        <f t="shared" si="28"/>
        <v>0</v>
      </c>
    </row>
    <row r="621" spans="1:17" outlineLevel="1" x14ac:dyDescent="0.25">
      <c r="A621" s="76"/>
      <c r="B621" s="77" t="str">
        <f>$A$137</f>
        <v>6 Wheel Tipper</v>
      </c>
      <c r="C621" s="78">
        <v>10</v>
      </c>
      <c r="D621" s="79">
        <f>$C$137</f>
        <v>0</v>
      </c>
      <c r="E621" s="80">
        <f t="shared" si="26"/>
        <v>0</v>
      </c>
      <c r="G621" s="76"/>
      <c r="H621" s="77" t="str">
        <f>$A$137</f>
        <v>6 Wheel Tipper</v>
      </c>
      <c r="I621" s="78">
        <v>10</v>
      </c>
      <c r="J621" s="79">
        <f>$C$137</f>
        <v>0</v>
      </c>
      <c r="K621" s="80">
        <f t="shared" si="27"/>
        <v>0</v>
      </c>
      <c r="M621" s="76"/>
      <c r="N621" s="77" t="str">
        <f>$A$137</f>
        <v>6 Wheel Tipper</v>
      </c>
      <c r="O621" s="78">
        <v>10</v>
      </c>
      <c r="P621" s="79">
        <f>$C$137</f>
        <v>0</v>
      </c>
      <c r="Q621" s="80">
        <f t="shared" si="28"/>
        <v>0</v>
      </c>
    </row>
    <row r="622" spans="1:17" outlineLevel="1" x14ac:dyDescent="0.25">
      <c r="A622" s="76"/>
      <c r="B622" s="77" t="str">
        <f>$A$138</f>
        <v>5T Excavator</v>
      </c>
      <c r="C622" s="78">
        <v>20</v>
      </c>
      <c r="D622" s="79">
        <f>$C$138</f>
        <v>0</v>
      </c>
      <c r="E622" s="80">
        <f t="shared" si="26"/>
        <v>0</v>
      </c>
      <c r="G622" s="76"/>
      <c r="H622" s="77" t="str">
        <f>$A$138</f>
        <v>5T Excavator</v>
      </c>
      <c r="I622" s="78">
        <v>20</v>
      </c>
      <c r="J622" s="79">
        <f>$C$138</f>
        <v>0</v>
      </c>
      <c r="K622" s="80">
        <f t="shared" si="27"/>
        <v>0</v>
      </c>
      <c r="M622" s="76"/>
      <c r="N622" s="77" t="str">
        <f>$A$138</f>
        <v>5T Excavator</v>
      </c>
      <c r="O622" s="78">
        <v>20</v>
      </c>
      <c r="P622" s="79">
        <f>$C$138</f>
        <v>0</v>
      </c>
      <c r="Q622" s="80">
        <f t="shared" si="28"/>
        <v>0</v>
      </c>
    </row>
    <row r="623" spans="1:17" outlineLevel="1" x14ac:dyDescent="0.25">
      <c r="A623" s="76"/>
      <c r="B623" s="77" t="str">
        <f>$A$139</f>
        <v>Culvert Cleaner</v>
      </c>
      <c r="C623" s="78"/>
      <c r="D623" s="79">
        <f>$C$139</f>
        <v>0</v>
      </c>
      <c r="E623" s="80">
        <f t="shared" si="26"/>
        <v>0</v>
      </c>
      <c r="G623" s="76"/>
      <c r="H623" s="77" t="str">
        <f>$A$139</f>
        <v>Culvert Cleaner</v>
      </c>
      <c r="I623" s="78"/>
      <c r="J623" s="79">
        <f>$C$139</f>
        <v>0</v>
      </c>
      <c r="K623" s="80">
        <f t="shared" si="27"/>
        <v>0</v>
      </c>
      <c r="M623" s="76"/>
      <c r="N623" s="77" t="str">
        <f>$A$139</f>
        <v>Culvert Cleaner</v>
      </c>
      <c r="O623" s="78"/>
      <c r="P623" s="79">
        <f>$C$139</f>
        <v>0</v>
      </c>
      <c r="Q623" s="80">
        <f t="shared" si="28"/>
        <v>0</v>
      </c>
    </row>
    <row r="624" spans="1:17" outlineLevel="1" x14ac:dyDescent="0.25">
      <c r="A624" s="76"/>
      <c r="B624" s="77" t="str">
        <f>$A$141</f>
        <v>Purchase gravel (m3)</v>
      </c>
      <c r="C624" s="78"/>
      <c r="D624" s="79">
        <f>$C$141</f>
        <v>0.88</v>
      </c>
      <c r="E624" s="80">
        <f t="shared" si="26"/>
        <v>0</v>
      </c>
      <c r="G624" s="76"/>
      <c r="H624" s="77" t="str">
        <f>$A$141</f>
        <v>Purchase gravel (m3)</v>
      </c>
      <c r="I624" s="78"/>
      <c r="J624" s="79">
        <f>$C$141</f>
        <v>0.88</v>
      </c>
      <c r="K624" s="80">
        <f t="shared" si="27"/>
        <v>0</v>
      </c>
      <c r="M624" s="76"/>
      <c r="N624" s="77" t="str">
        <f>$A$141</f>
        <v>Purchase gravel (m3)</v>
      </c>
      <c r="O624" s="78"/>
      <c r="P624" s="79">
        <f>$C$141</f>
        <v>0.88</v>
      </c>
      <c r="Q624" s="80">
        <f t="shared" si="28"/>
        <v>0</v>
      </c>
    </row>
    <row r="625" spans="1:17" outlineLevel="1" x14ac:dyDescent="0.25">
      <c r="A625" s="76"/>
      <c r="B625" s="77" t="str">
        <f>$A$142</f>
        <v>Gravel Push Up (m3)</v>
      </c>
      <c r="C625" s="78"/>
      <c r="D625" s="79">
        <f>$C$142</f>
        <v>3</v>
      </c>
      <c r="E625" s="80">
        <f t="shared" si="26"/>
        <v>0</v>
      </c>
      <c r="G625" s="76"/>
      <c r="H625" s="77" t="str">
        <f>$A$142</f>
        <v>Gravel Push Up (m3)</v>
      </c>
      <c r="I625" s="78"/>
      <c r="J625" s="79">
        <f>$C$142</f>
        <v>3</v>
      </c>
      <c r="K625" s="80">
        <f t="shared" si="27"/>
        <v>0</v>
      </c>
      <c r="M625" s="76"/>
      <c r="N625" s="77" t="str">
        <f>$A$142</f>
        <v>Gravel Push Up (m3)</v>
      </c>
      <c r="O625" s="78"/>
      <c r="P625" s="79">
        <f>$C$142</f>
        <v>3</v>
      </c>
      <c r="Q625" s="80">
        <f t="shared" si="28"/>
        <v>0</v>
      </c>
    </row>
    <row r="626" spans="1:17" outlineLevel="1" x14ac:dyDescent="0.25">
      <c r="A626" s="76"/>
      <c r="B626" s="77" t="str">
        <f>$A$143</f>
        <v>Purchase water (kL)</v>
      </c>
      <c r="C626" s="78"/>
      <c r="D626" s="79">
        <f>$C$143</f>
        <v>1</v>
      </c>
      <c r="E626" s="80">
        <f t="shared" si="26"/>
        <v>0</v>
      </c>
      <c r="G626" s="76"/>
      <c r="H626" s="77" t="str">
        <f>$A$143</f>
        <v>Purchase water (kL)</v>
      </c>
      <c r="I626" s="78"/>
      <c r="J626" s="79">
        <f>$C$143</f>
        <v>1</v>
      </c>
      <c r="K626" s="80">
        <f t="shared" si="27"/>
        <v>0</v>
      </c>
      <c r="M626" s="76"/>
      <c r="N626" s="77" t="str">
        <f>$A$143</f>
        <v>Purchase water (kL)</v>
      </c>
      <c r="O626" s="78"/>
      <c r="P626" s="79">
        <f>$C$143</f>
        <v>1</v>
      </c>
      <c r="Q626" s="80">
        <f t="shared" si="28"/>
        <v>0</v>
      </c>
    </row>
    <row r="627" spans="1:17" outlineLevel="1" x14ac:dyDescent="0.25">
      <c r="A627" s="76"/>
      <c r="B627" s="77" t="str">
        <f>$A$144</f>
        <v>Concrete contract crew (days)</v>
      </c>
      <c r="C627" s="78"/>
      <c r="D627" s="79">
        <f>$C$144</f>
        <v>3500</v>
      </c>
      <c r="E627" s="80">
        <f t="shared" si="26"/>
        <v>0</v>
      </c>
      <c r="G627" s="76"/>
      <c r="H627" s="77" t="str">
        <f>$A$144</f>
        <v>Concrete contract crew (days)</v>
      </c>
      <c r="I627" s="78"/>
      <c r="J627" s="79">
        <f>$C$144</f>
        <v>3500</v>
      </c>
      <c r="K627" s="80">
        <f t="shared" si="27"/>
        <v>0</v>
      </c>
      <c r="M627" s="76"/>
      <c r="N627" s="77" t="str">
        <f>$A$144</f>
        <v>Concrete contract crew (days)</v>
      </c>
      <c r="O627" s="78"/>
      <c r="P627" s="79">
        <f>$C$144</f>
        <v>3500</v>
      </c>
      <c r="Q627" s="80">
        <f t="shared" si="28"/>
        <v>0</v>
      </c>
    </row>
    <row r="628" spans="1:17" outlineLevel="1" x14ac:dyDescent="0.25">
      <c r="A628" s="76"/>
      <c r="B628" s="77" t="str">
        <f>$A$145</f>
        <v>Concrete (m3)</v>
      </c>
      <c r="C628" s="78"/>
      <c r="D628" s="79">
        <f>$C$145</f>
        <v>300</v>
      </c>
      <c r="E628" s="80">
        <f t="shared" si="26"/>
        <v>0</v>
      </c>
      <c r="G628" s="76"/>
      <c r="H628" s="77" t="str">
        <f>$A$145</f>
        <v>Concrete (m3)</v>
      </c>
      <c r="I628" s="78"/>
      <c r="J628" s="79">
        <f>$C$145</f>
        <v>300</v>
      </c>
      <c r="K628" s="80">
        <f t="shared" si="27"/>
        <v>0</v>
      </c>
      <c r="M628" s="76"/>
      <c r="N628" s="77" t="str">
        <f>$A$145</f>
        <v>Concrete (m3)</v>
      </c>
      <c r="O628" s="78"/>
      <c r="P628" s="79">
        <f>$C$145</f>
        <v>300</v>
      </c>
      <c r="Q628" s="80">
        <f t="shared" si="28"/>
        <v>0</v>
      </c>
    </row>
    <row r="629" spans="1:17" outlineLevel="1" x14ac:dyDescent="0.25">
      <c r="A629" s="76"/>
      <c r="B629" s="77" t="str">
        <f>$A$146</f>
        <v>Sand Subgrade Push Up (m3)</v>
      </c>
      <c r="C629" s="78"/>
      <c r="D629" s="79">
        <f>$C$146</f>
        <v>0</v>
      </c>
      <c r="E629" s="80">
        <f t="shared" si="26"/>
        <v>0</v>
      </c>
      <c r="G629" s="76"/>
      <c r="H629" s="77" t="str">
        <f>$A$146</f>
        <v>Sand Subgrade Push Up (m3)</v>
      </c>
      <c r="I629" s="78"/>
      <c r="J629" s="79">
        <f>$C$146</f>
        <v>0</v>
      </c>
      <c r="K629" s="80">
        <f t="shared" si="27"/>
        <v>0</v>
      </c>
      <c r="M629" s="76"/>
      <c r="N629" s="77" t="str">
        <f>$A$146</f>
        <v>Sand Subgrade Push Up (m3)</v>
      </c>
      <c r="O629" s="78"/>
      <c r="P629" s="79">
        <f>$C$146</f>
        <v>0</v>
      </c>
      <c r="Q629" s="80">
        <f t="shared" si="28"/>
        <v>0</v>
      </c>
    </row>
    <row r="630" spans="1:17" outlineLevel="1" x14ac:dyDescent="0.25">
      <c r="A630" s="76"/>
      <c r="B630" s="77" t="str">
        <f>$A$147</f>
        <v>450mm RCP</v>
      </c>
      <c r="C630" s="78"/>
      <c r="D630" s="79">
        <f>$C$147</f>
        <v>250</v>
      </c>
      <c r="E630" s="80">
        <f t="shared" si="26"/>
        <v>0</v>
      </c>
      <c r="G630" s="76"/>
      <c r="H630" s="77" t="str">
        <f>$A$147</f>
        <v>450mm RCP</v>
      </c>
      <c r="I630" s="78"/>
      <c r="J630" s="79">
        <f>$C$147</f>
        <v>250</v>
      </c>
      <c r="K630" s="80">
        <f t="shared" si="27"/>
        <v>0</v>
      </c>
      <c r="M630" s="76"/>
      <c r="N630" s="77" t="str">
        <f>$A$147</f>
        <v>450mm RCP</v>
      </c>
      <c r="O630" s="78"/>
      <c r="P630" s="79">
        <f>$C$147</f>
        <v>250</v>
      </c>
      <c r="Q630" s="80">
        <f t="shared" si="28"/>
        <v>0</v>
      </c>
    </row>
    <row r="631" spans="1:17" outlineLevel="1" x14ac:dyDescent="0.25">
      <c r="A631" s="76"/>
      <c r="B631" s="77" t="str">
        <f>$A$148</f>
        <v>375/450mm HW</v>
      </c>
      <c r="C631" s="78"/>
      <c r="D631" s="79">
        <f>$C$148</f>
        <v>300</v>
      </c>
      <c r="E631" s="80">
        <f t="shared" si="26"/>
        <v>0</v>
      </c>
      <c r="G631" s="76"/>
      <c r="H631" s="77" t="str">
        <f>$A$148</f>
        <v>375/450mm HW</v>
      </c>
      <c r="I631" s="78"/>
      <c r="J631" s="79">
        <f>$C$148</f>
        <v>300</v>
      </c>
      <c r="K631" s="80">
        <f t="shared" si="27"/>
        <v>0</v>
      </c>
      <c r="M631" s="76"/>
      <c r="N631" s="77" t="str">
        <f>$A$148</f>
        <v>375/450mm HW</v>
      </c>
      <c r="O631" s="78"/>
      <c r="P631" s="79">
        <f>$C$148</f>
        <v>300</v>
      </c>
      <c r="Q631" s="80">
        <f t="shared" si="28"/>
        <v>0</v>
      </c>
    </row>
    <row r="632" spans="1:17" outlineLevel="1" x14ac:dyDescent="0.25">
      <c r="A632" s="76"/>
      <c r="B632" s="77" t="str">
        <f>$A$149</f>
        <v>525/600mm HW</v>
      </c>
      <c r="C632" s="78"/>
      <c r="D632" s="79">
        <f>$C$149</f>
        <v>375</v>
      </c>
      <c r="E632" s="80">
        <f t="shared" si="26"/>
        <v>0</v>
      </c>
      <c r="G632" s="76"/>
      <c r="H632" s="77" t="str">
        <f>$A$149</f>
        <v>525/600mm HW</v>
      </c>
      <c r="I632" s="78"/>
      <c r="J632" s="79">
        <f>$C$149</f>
        <v>375</v>
      </c>
      <c r="K632" s="80">
        <f t="shared" si="27"/>
        <v>0</v>
      </c>
      <c r="M632" s="76"/>
      <c r="N632" s="77" t="str">
        <f>$A$149</f>
        <v>525/600mm HW</v>
      </c>
      <c r="O632" s="78"/>
      <c r="P632" s="79">
        <f>$C$149</f>
        <v>375</v>
      </c>
      <c r="Q632" s="80">
        <f t="shared" si="28"/>
        <v>0</v>
      </c>
    </row>
    <row r="633" spans="1:17" outlineLevel="1" x14ac:dyDescent="0.25">
      <c r="A633" s="76"/>
      <c r="B633" s="77" t="str">
        <f>$A$150</f>
        <v>900mm HW</v>
      </c>
      <c r="C633" s="78"/>
      <c r="D633" s="79">
        <f>$C$150</f>
        <v>0</v>
      </c>
      <c r="E633" s="80">
        <f t="shared" si="26"/>
        <v>0</v>
      </c>
      <c r="G633" s="76"/>
      <c r="H633" s="77" t="str">
        <f>$A$150</f>
        <v>900mm HW</v>
      </c>
      <c r="I633" s="78"/>
      <c r="J633" s="79">
        <f>$C$150</f>
        <v>0</v>
      </c>
      <c r="K633" s="80">
        <f t="shared" si="27"/>
        <v>0</v>
      </c>
      <c r="M633" s="76"/>
      <c r="N633" s="77" t="str">
        <f>$A$150</f>
        <v>900mm HW</v>
      </c>
      <c r="O633" s="78"/>
      <c r="P633" s="79">
        <f>$C$150</f>
        <v>0</v>
      </c>
      <c r="Q633" s="80">
        <f t="shared" si="28"/>
        <v>0</v>
      </c>
    </row>
    <row r="634" spans="1:17" outlineLevel="1" x14ac:dyDescent="0.25">
      <c r="A634" s="76"/>
      <c r="B634" s="77" t="str">
        <f>$A$151</f>
        <v>Rock Protection at 0.5m deep (m2)</v>
      </c>
      <c r="C634" s="78">
        <v>1000</v>
      </c>
      <c r="D634" s="79">
        <f>$C$151</f>
        <v>0</v>
      </c>
      <c r="E634" s="80">
        <f t="shared" si="26"/>
        <v>0</v>
      </c>
      <c r="G634" s="76"/>
      <c r="H634" s="77" t="str">
        <f>$A$151</f>
        <v>Rock Protection at 0.5m deep (m2)</v>
      </c>
      <c r="I634" s="78">
        <v>500</v>
      </c>
      <c r="J634" s="79">
        <f>$C$151</f>
        <v>0</v>
      </c>
      <c r="K634" s="80">
        <f t="shared" si="27"/>
        <v>0</v>
      </c>
      <c r="M634" s="76"/>
      <c r="N634" s="77" t="str">
        <f>$A$151</f>
        <v>Rock Protection at 0.5m deep (m2)</v>
      </c>
      <c r="O634" s="78">
        <v>100</v>
      </c>
      <c r="P634" s="79">
        <f>$C$151</f>
        <v>0</v>
      </c>
      <c r="Q634" s="80">
        <f t="shared" si="28"/>
        <v>0</v>
      </c>
    </row>
    <row r="635" spans="1:17" outlineLevel="1" x14ac:dyDescent="0.25">
      <c r="A635" s="76"/>
      <c r="B635" s="77" t="str">
        <f>$A$152</f>
        <v>Bitumen 2 coat emulsion seal (m2)</v>
      </c>
      <c r="C635" s="78"/>
      <c r="D635" s="79">
        <f>$C$152</f>
        <v>22</v>
      </c>
      <c r="E635" s="80">
        <f t="shared" si="26"/>
        <v>0</v>
      </c>
      <c r="G635" s="76"/>
      <c r="H635" s="77" t="str">
        <f>$A$152</f>
        <v>Bitumen 2 coat emulsion seal (m2)</v>
      </c>
      <c r="I635" s="78"/>
      <c r="J635" s="79">
        <f>$C$152</f>
        <v>22</v>
      </c>
      <c r="K635" s="80">
        <f t="shared" si="27"/>
        <v>0</v>
      </c>
      <c r="M635" s="76"/>
      <c r="N635" s="77" t="str">
        <f>$A$152</f>
        <v>Bitumen 2 coat emulsion seal (m2)</v>
      </c>
      <c r="O635" s="78"/>
      <c r="P635" s="79">
        <f>$C$152</f>
        <v>22</v>
      </c>
      <c r="Q635" s="80">
        <f t="shared" si="28"/>
        <v>0</v>
      </c>
    </row>
    <row r="636" spans="1:17" outlineLevel="1" x14ac:dyDescent="0.25">
      <c r="A636" s="223"/>
      <c r="B636" s="77" t="str">
        <f>$A$153</f>
        <v>Traffic Signs and Cones (km/week)</v>
      </c>
      <c r="C636" s="78"/>
      <c r="D636" s="79">
        <f>$C$153</f>
        <v>500</v>
      </c>
      <c r="E636" s="80">
        <f t="shared" si="26"/>
        <v>0</v>
      </c>
      <c r="G636" s="223"/>
      <c r="H636" s="77" t="str">
        <f>$A$153</f>
        <v>Traffic Signs and Cones (km/week)</v>
      </c>
      <c r="I636" s="78"/>
      <c r="J636" s="79">
        <f>$C$153</f>
        <v>500</v>
      </c>
      <c r="K636" s="80">
        <f t="shared" si="27"/>
        <v>0</v>
      </c>
      <c r="M636" s="223"/>
      <c r="N636" s="77" t="str">
        <f>$A$153</f>
        <v>Traffic Signs and Cones (km/week)</v>
      </c>
      <c r="O636" s="78"/>
      <c r="P636" s="79">
        <f>$C$153</f>
        <v>500</v>
      </c>
      <c r="Q636" s="80">
        <f t="shared" si="28"/>
        <v>0</v>
      </c>
    </row>
    <row r="637" spans="1:17" outlineLevel="1" x14ac:dyDescent="0.25">
      <c r="A637" s="223"/>
      <c r="B637" s="77" t="str">
        <f>$A$154</f>
        <v>Custom 1</v>
      </c>
      <c r="C637" s="78"/>
      <c r="D637" s="79">
        <f>$C$154</f>
        <v>0</v>
      </c>
      <c r="E637" s="80">
        <f t="shared" si="26"/>
        <v>0</v>
      </c>
      <c r="G637" s="223"/>
      <c r="H637" s="77" t="str">
        <f>$A$154</f>
        <v>Custom 1</v>
      </c>
      <c r="I637" s="78"/>
      <c r="J637" s="79">
        <f>$C$154</f>
        <v>0</v>
      </c>
      <c r="K637" s="80">
        <f t="shared" si="27"/>
        <v>0</v>
      </c>
      <c r="M637" s="223"/>
      <c r="N637" s="77" t="str">
        <f>$A$154</f>
        <v>Custom 1</v>
      </c>
      <c r="O637" s="78"/>
      <c r="P637" s="79">
        <f>$C$154</f>
        <v>0</v>
      </c>
      <c r="Q637" s="80">
        <f t="shared" si="28"/>
        <v>0</v>
      </c>
    </row>
    <row r="638" spans="1:17" outlineLevel="1" x14ac:dyDescent="0.25">
      <c r="A638" s="223"/>
      <c r="B638" s="77" t="str">
        <f>$A$155</f>
        <v>Custom 2</v>
      </c>
      <c r="C638" s="78"/>
      <c r="D638" s="79">
        <f>$C$155</f>
        <v>0</v>
      </c>
      <c r="E638" s="80">
        <f t="shared" si="26"/>
        <v>0</v>
      </c>
      <c r="G638" s="223"/>
      <c r="H638" s="77" t="str">
        <f>$A$155</f>
        <v>Custom 2</v>
      </c>
      <c r="I638" s="78"/>
      <c r="J638" s="79">
        <f>$C$155</f>
        <v>0</v>
      </c>
      <c r="K638" s="80">
        <f t="shared" si="27"/>
        <v>0</v>
      </c>
      <c r="M638" s="223"/>
      <c r="N638" s="77" t="str">
        <f>$A$155</f>
        <v>Custom 2</v>
      </c>
      <c r="O638" s="78"/>
      <c r="P638" s="79">
        <f>$C$155</f>
        <v>0</v>
      </c>
      <c r="Q638" s="80">
        <f t="shared" si="28"/>
        <v>0</v>
      </c>
    </row>
    <row r="639" spans="1:17" outlineLevel="1" x14ac:dyDescent="0.25">
      <c r="A639" s="223"/>
      <c r="B639" s="77" t="str">
        <f>$A$156</f>
        <v>Custom 3</v>
      </c>
      <c r="C639" s="78"/>
      <c r="D639" s="79">
        <f>$C$156</f>
        <v>0</v>
      </c>
      <c r="E639" s="80">
        <f t="shared" si="26"/>
        <v>0</v>
      </c>
      <c r="G639" s="223"/>
      <c r="H639" s="77" t="str">
        <f>$A$156</f>
        <v>Custom 3</v>
      </c>
      <c r="I639" s="78"/>
      <c r="J639" s="79">
        <f>$C$156</f>
        <v>0</v>
      </c>
      <c r="K639" s="80">
        <f t="shared" si="27"/>
        <v>0</v>
      </c>
      <c r="M639" s="223"/>
      <c r="N639" s="77" t="str">
        <f>$A$156</f>
        <v>Custom 3</v>
      </c>
      <c r="O639" s="78"/>
      <c r="P639" s="79">
        <f>$C$156</f>
        <v>0</v>
      </c>
      <c r="Q639" s="80">
        <f t="shared" si="28"/>
        <v>0</v>
      </c>
    </row>
    <row r="640" spans="1:17" outlineLevel="1" x14ac:dyDescent="0.25">
      <c r="A640" s="223"/>
      <c r="B640" s="77" t="str">
        <f>$A$157</f>
        <v>Custom 4</v>
      </c>
      <c r="C640" s="78"/>
      <c r="D640" s="79">
        <f>$C$157</f>
        <v>0</v>
      </c>
      <c r="E640" s="80">
        <f t="shared" si="26"/>
        <v>0</v>
      </c>
      <c r="G640" s="223"/>
      <c r="H640" s="77" t="str">
        <f>$A$157</f>
        <v>Custom 4</v>
      </c>
      <c r="I640" s="78"/>
      <c r="J640" s="79">
        <f>$C$157</f>
        <v>0</v>
      </c>
      <c r="K640" s="80">
        <f t="shared" si="27"/>
        <v>0</v>
      </c>
      <c r="M640" s="223"/>
      <c r="N640" s="77" t="str">
        <f>$A$157</f>
        <v>Custom 4</v>
      </c>
      <c r="O640" s="78"/>
      <c r="P640" s="79">
        <f>$C$157</f>
        <v>0</v>
      </c>
      <c r="Q640" s="80">
        <f t="shared" si="28"/>
        <v>0</v>
      </c>
    </row>
    <row r="641" spans="1:17" outlineLevel="1" x14ac:dyDescent="0.25">
      <c r="A641" s="223"/>
      <c r="B641" s="77" t="str">
        <f>$A$158</f>
        <v>Custom 5</v>
      </c>
      <c r="C641" s="78"/>
      <c r="D641" s="79">
        <f>$C$158</f>
        <v>0</v>
      </c>
      <c r="E641" s="80">
        <f t="shared" si="26"/>
        <v>0</v>
      </c>
      <c r="G641" s="223"/>
      <c r="H641" s="77" t="str">
        <f>$A$158</f>
        <v>Custom 5</v>
      </c>
      <c r="I641" s="78"/>
      <c r="J641" s="79">
        <f>$C$158</f>
        <v>0</v>
      </c>
      <c r="K641" s="80">
        <f t="shared" si="27"/>
        <v>0</v>
      </c>
      <c r="M641" s="223"/>
      <c r="N641" s="77" t="str">
        <f>$A$158</f>
        <v>Custom 5</v>
      </c>
      <c r="O641" s="78"/>
      <c r="P641" s="79">
        <f>$C$158</f>
        <v>0</v>
      </c>
      <c r="Q641" s="80">
        <f t="shared" si="28"/>
        <v>0</v>
      </c>
    </row>
    <row r="642" spans="1:17" outlineLevel="1" x14ac:dyDescent="0.25">
      <c r="A642" s="223"/>
      <c r="B642" s="77" t="str">
        <f>$A$159</f>
        <v>Custom 6</v>
      </c>
      <c r="C642" s="78"/>
      <c r="D642" s="79">
        <f>$C$159</f>
        <v>0</v>
      </c>
      <c r="E642" s="80">
        <f t="shared" si="26"/>
        <v>0</v>
      </c>
      <c r="G642" s="223"/>
      <c r="H642" s="77" t="str">
        <f>$A$159</f>
        <v>Custom 6</v>
      </c>
      <c r="I642" s="78"/>
      <c r="J642" s="79">
        <f>$C$159</f>
        <v>0</v>
      </c>
      <c r="K642" s="80">
        <f t="shared" si="27"/>
        <v>0</v>
      </c>
      <c r="M642" s="223"/>
      <c r="N642" s="77" t="str">
        <f>$A$159</f>
        <v>Custom 6</v>
      </c>
      <c r="O642" s="78"/>
      <c r="P642" s="79">
        <f>$C$159</f>
        <v>0</v>
      </c>
      <c r="Q642" s="80">
        <f t="shared" si="28"/>
        <v>0</v>
      </c>
    </row>
    <row r="643" spans="1:17" outlineLevel="1" x14ac:dyDescent="0.25">
      <c r="A643" s="223"/>
      <c r="B643" s="77" t="str">
        <f>$A$160</f>
        <v>Custom 7</v>
      </c>
      <c r="C643" s="78"/>
      <c r="D643" s="79">
        <f>$C$160</f>
        <v>0</v>
      </c>
      <c r="E643" s="80">
        <f t="shared" si="26"/>
        <v>0</v>
      </c>
      <c r="G643" s="223"/>
      <c r="H643" s="77" t="str">
        <f>$A$160</f>
        <v>Custom 7</v>
      </c>
      <c r="I643" s="78"/>
      <c r="J643" s="79">
        <f>$C$160</f>
        <v>0</v>
      </c>
      <c r="K643" s="80">
        <f t="shared" si="27"/>
        <v>0</v>
      </c>
      <c r="M643" s="223"/>
      <c r="N643" s="77" t="str">
        <f>$A$160</f>
        <v>Custom 7</v>
      </c>
      <c r="O643" s="78"/>
      <c r="P643" s="79">
        <f>$C$160</f>
        <v>0</v>
      </c>
      <c r="Q643" s="80">
        <f t="shared" si="28"/>
        <v>0</v>
      </c>
    </row>
    <row r="644" spans="1:17" outlineLevel="1" x14ac:dyDescent="0.25">
      <c r="A644" s="223"/>
      <c r="B644" s="77" t="str">
        <f>$A$161</f>
        <v>Custom 8</v>
      </c>
      <c r="C644" s="78"/>
      <c r="D644" s="79">
        <f>$C$161</f>
        <v>0</v>
      </c>
      <c r="E644" s="80">
        <f t="shared" si="26"/>
        <v>0</v>
      </c>
      <c r="G644" s="223"/>
      <c r="H644" s="77" t="str">
        <f>$A$161</f>
        <v>Custom 8</v>
      </c>
      <c r="I644" s="78"/>
      <c r="J644" s="79">
        <f>$C$161</f>
        <v>0</v>
      </c>
      <c r="K644" s="80">
        <f t="shared" si="27"/>
        <v>0</v>
      </c>
      <c r="M644" s="223"/>
      <c r="N644" s="77" t="str">
        <f>$A$161</f>
        <v>Custom 8</v>
      </c>
      <c r="O644" s="78"/>
      <c r="P644" s="79">
        <f>$C$161</f>
        <v>0</v>
      </c>
      <c r="Q644" s="80">
        <f t="shared" si="28"/>
        <v>0</v>
      </c>
    </row>
    <row r="645" spans="1:17" outlineLevel="1" x14ac:dyDescent="0.25">
      <c r="A645" s="81" t="s">
        <v>122</v>
      </c>
      <c r="B645" s="82" t="s">
        <v>42</v>
      </c>
      <c r="C645" s="83" t="s">
        <v>121</v>
      </c>
      <c r="D645" s="84" t="s">
        <v>149</v>
      </c>
      <c r="E645" s="85">
        <f>IFERROR(C625/(D598*1000),"")</f>
        <v>0</v>
      </c>
      <c r="G645" s="81" t="s">
        <v>122</v>
      </c>
      <c r="H645" s="82" t="s">
        <v>42</v>
      </c>
      <c r="I645" s="83" t="s">
        <v>121</v>
      </c>
      <c r="J645" s="84" t="s">
        <v>149</v>
      </c>
      <c r="K645" s="85">
        <f>IFERROR(I625/(J598*1000),"")</f>
        <v>0</v>
      </c>
      <c r="M645" s="81" t="s">
        <v>122</v>
      </c>
      <c r="N645" s="82" t="s">
        <v>42</v>
      </c>
      <c r="O645" s="83" t="s">
        <v>121</v>
      </c>
      <c r="P645" s="84" t="s">
        <v>149</v>
      </c>
      <c r="Q645" s="85">
        <f>IFERROR(O625/(P598*1000),"")</f>
        <v>0</v>
      </c>
    </row>
    <row r="646" spans="1:17" outlineLevel="1" x14ac:dyDescent="0.25">
      <c r="A646" s="86"/>
      <c r="B646" s="82" t="s">
        <v>43</v>
      </c>
      <c r="C646" s="83" t="s">
        <v>121</v>
      </c>
      <c r="D646" s="87"/>
      <c r="E646" s="88"/>
      <c r="G646" s="86"/>
      <c r="H646" s="82" t="s">
        <v>43</v>
      </c>
      <c r="I646" s="83" t="s">
        <v>121</v>
      </c>
      <c r="J646" s="87"/>
      <c r="K646" s="88"/>
      <c r="M646" s="86"/>
      <c r="N646" s="82" t="s">
        <v>43</v>
      </c>
      <c r="O646" s="83" t="s">
        <v>121</v>
      </c>
      <c r="P646" s="87"/>
      <c r="Q646" s="88"/>
    </row>
    <row r="647" spans="1:17" outlineLevel="1" x14ac:dyDescent="0.25">
      <c r="A647" s="89"/>
      <c r="B647" s="82" t="s">
        <v>44</v>
      </c>
      <c r="C647" s="83" t="s">
        <v>121</v>
      </c>
      <c r="D647" s="87"/>
      <c r="E647" s="88"/>
      <c r="G647" s="89"/>
      <c r="H647" s="82" t="s">
        <v>44</v>
      </c>
      <c r="I647" s="83" t="s">
        <v>121</v>
      </c>
      <c r="J647" s="87"/>
      <c r="K647" s="88"/>
      <c r="M647" s="89"/>
      <c r="N647" s="82" t="s">
        <v>44</v>
      </c>
      <c r="O647" s="83" t="s">
        <v>121</v>
      </c>
      <c r="P647" s="87"/>
      <c r="Q647" s="88"/>
    </row>
    <row r="649" spans="1:17" ht="15.6" x14ac:dyDescent="0.3">
      <c r="A649" s="225" t="str">
        <f>D89</f>
        <v>Culvert End Repair</v>
      </c>
      <c r="B649" s="63"/>
      <c r="C649" s="63"/>
      <c r="D649" s="64">
        <v>0.2</v>
      </c>
      <c r="E649" s="65" t="s">
        <v>38</v>
      </c>
      <c r="G649" s="225" t="str">
        <f>D90</f>
        <v>Culvert End Reinstate</v>
      </c>
      <c r="H649" s="63"/>
      <c r="I649" s="63"/>
      <c r="J649" s="64">
        <v>0.1</v>
      </c>
      <c r="K649" s="65" t="s">
        <v>38</v>
      </c>
      <c r="L649" s="170"/>
      <c r="M649" s="225" t="str">
        <f>D91</f>
        <v>Culvert End Reconstruct</v>
      </c>
      <c r="N649" s="63"/>
      <c r="O649" s="63"/>
      <c r="P649" s="224">
        <v>0.05</v>
      </c>
      <c r="Q649" s="65" t="s">
        <v>38</v>
      </c>
    </row>
    <row r="650" spans="1:17" x14ac:dyDescent="0.25">
      <c r="A650" s="439" t="str">
        <f>H89</f>
        <v>Minor localised scouring to the material around the inlet or outlet of the headwall up to 50mm deep</v>
      </c>
      <c r="B650" s="440"/>
      <c r="C650" s="441"/>
      <c r="D650" s="66">
        <f>D649*IF(C697="On",$D$167,1)*IF(C698="On",$D$168,1)*IF(C699="On",$D$169,1)</f>
        <v>0.2</v>
      </c>
      <c r="E650" s="67" t="s">
        <v>221</v>
      </c>
      <c r="G650" s="439" t="str">
        <f>H90</f>
        <v>Localised scouring to the material around the inlet or outlet of the headwall up to 200mm deep</v>
      </c>
      <c r="H650" s="440"/>
      <c r="I650" s="441"/>
      <c r="J650" s="66">
        <f>J649*IF(I697="On",$D$167,1)*IF(I698="On",$D$168,1)*IF(I699="On",$D$169,1)</f>
        <v>8.0000000000000016E-2</v>
      </c>
      <c r="K650" s="67" t="s">
        <v>221</v>
      </c>
      <c r="L650" s="170"/>
      <c r="M650" s="439" t="str">
        <f>H91</f>
        <v>Large localised scouring to the material around the inlet or outlet of the headwall up to 500mm deep</v>
      </c>
      <c r="N650" s="440"/>
      <c r="O650" s="441"/>
      <c r="P650" s="66">
        <f>P649*IF(O697="On",$D$167,1)*IF(O698="On",$D$168,1)*IF(O699="On",$D$169,1)</f>
        <v>4.0000000000000008E-2</v>
      </c>
      <c r="Q650" s="67" t="s">
        <v>221</v>
      </c>
    </row>
    <row r="651" spans="1:17" x14ac:dyDescent="0.25">
      <c r="A651" s="442"/>
      <c r="B651" s="443"/>
      <c r="C651" s="444"/>
      <c r="D651" s="68" t="s">
        <v>3</v>
      </c>
      <c r="E651" s="69">
        <f>SUM(E655:E696)</f>
        <v>5230</v>
      </c>
      <c r="G651" s="442"/>
      <c r="H651" s="443"/>
      <c r="I651" s="444"/>
      <c r="J651" s="68" t="s">
        <v>3</v>
      </c>
      <c r="K651" s="69">
        <f>SUM(K655:K696)</f>
        <v>5350</v>
      </c>
      <c r="L651" s="170"/>
      <c r="M651" s="442"/>
      <c r="N651" s="443"/>
      <c r="O651" s="444"/>
      <c r="P651" s="68" t="s">
        <v>3</v>
      </c>
      <c r="Q651" s="69">
        <f>SUM(Q655:Q696)</f>
        <v>5350</v>
      </c>
    </row>
    <row r="652" spans="1:17" x14ac:dyDescent="0.25">
      <c r="A652" s="442"/>
      <c r="B652" s="443"/>
      <c r="C652" s="444"/>
      <c r="D652" s="70" t="s">
        <v>40</v>
      </c>
      <c r="E652" s="69">
        <f>E651/(1000*D650)</f>
        <v>26.15</v>
      </c>
      <c r="G652" s="442"/>
      <c r="H652" s="443"/>
      <c r="I652" s="444"/>
      <c r="J652" s="70" t="s">
        <v>40</v>
      </c>
      <c r="K652" s="69">
        <f>K651/(1000*J650)</f>
        <v>66.874999999999986</v>
      </c>
      <c r="L652" s="170"/>
      <c r="M652" s="442"/>
      <c r="N652" s="443"/>
      <c r="O652" s="444"/>
      <c r="P652" s="70" t="s">
        <v>40</v>
      </c>
      <c r="Q652" s="69">
        <f>Q651/(1000*P650)</f>
        <v>133.74999999999997</v>
      </c>
    </row>
    <row r="653" spans="1:17" x14ac:dyDescent="0.25">
      <c r="A653" s="445"/>
      <c r="B653" s="446"/>
      <c r="C653" s="447"/>
      <c r="D653" s="71" t="s">
        <v>41</v>
      </c>
      <c r="E653" s="72">
        <f>E651/D650</f>
        <v>26150</v>
      </c>
      <c r="G653" s="445"/>
      <c r="H653" s="446"/>
      <c r="I653" s="447"/>
      <c r="J653" s="71" t="s">
        <v>41</v>
      </c>
      <c r="K653" s="72">
        <f>K651/J650</f>
        <v>66874.999999999985</v>
      </c>
      <c r="L653" s="170"/>
      <c r="M653" s="445"/>
      <c r="N653" s="446"/>
      <c r="O653" s="447"/>
      <c r="P653" s="71" t="s">
        <v>41</v>
      </c>
      <c r="Q653" s="72">
        <f>Q651/P650</f>
        <v>133749.99999999997</v>
      </c>
    </row>
    <row r="654" spans="1:17" outlineLevel="1" x14ac:dyDescent="0.25">
      <c r="A654" s="73"/>
      <c r="B654" s="74" t="s">
        <v>19</v>
      </c>
      <c r="C654" s="74" t="s">
        <v>37</v>
      </c>
      <c r="D654" s="74" t="s">
        <v>36</v>
      </c>
      <c r="E654" s="75" t="s">
        <v>39</v>
      </c>
      <c r="G654" s="73"/>
      <c r="H654" s="74" t="s">
        <v>19</v>
      </c>
      <c r="I654" s="74" t="s">
        <v>37</v>
      </c>
      <c r="J654" s="74" t="s">
        <v>36</v>
      </c>
      <c r="K654" s="75" t="s">
        <v>39</v>
      </c>
      <c r="M654" s="73"/>
      <c r="N654" s="74" t="s">
        <v>19</v>
      </c>
      <c r="O654" s="74" t="s">
        <v>37</v>
      </c>
      <c r="P654" s="74" t="s">
        <v>36</v>
      </c>
      <c r="Q654" s="75" t="s">
        <v>39</v>
      </c>
    </row>
    <row r="655" spans="1:17" outlineLevel="1" x14ac:dyDescent="0.25">
      <c r="A655" s="76"/>
      <c r="B655" s="77" t="str">
        <f>$A$119</f>
        <v>Grader (hrs)</v>
      </c>
      <c r="C655" s="78"/>
      <c r="D655" s="79">
        <f>$C$119</f>
        <v>180</v>
      </c>
      <c r="E655" s="80">
        <f>C655*D655</f>
        <v>0</v>
      </c>
      <c r="G655" s="76"/>
      <c r="H655" s="77" t="str">
        <f>$A$119</f>
        <v>Grader (hrs)</v>
      </c>
      <c r="I655" s="78"/>
      <c r="J655" s="79">
        <f>$C$119</f>
        <v>180</v>
      </c>
      <c r="K655" s="80">
        <f>I655*J655</f>
        <v>0</v>
      </c>
      <c r="M655" s="76"/>
      <c r="N655" s="77" t="str">
        <f>$A$119</f>
        <v>Grader (hrs)</v>
      </c>
      <c r="O655" s="78"/>
      <c r="P655" s="79">
        <f>$C$119</f>
        <v>180</v>
      </c>
      <c r="Q655" s="80">
        <f>O655*P655</f>
        <v>0</v>
      </c>
    </row>
    <row r="656" spans="1:17" outlineLevel="1" x14ac:dyDescent="0.25">
      <c r="A656" s="76"/>
      <c r="B656" s="77" t="str">
        <f>$A$120</f>
        <v>Loader (hrs)</v>
      </c>
      <c r="C656" s="78">
        <v>10</v>
      </c>
      <c r="D656" s="79">
        <f>$C$120</f>
        <v>175</v>
      </c>
      <c r="E656" s="80">
        <f t="shared" ref="E656:E696" si="29">C656*D656</f>
        <v>1750</v>
      </c>
      <c r="G656" s="76"/>
      <c r="H656" s="77" t="str">
        <f>$A$120</f>
        <v>Loader (hrs)</v>
      </c>
      <c r="I656" s="78">
        <v>10</v>
      </c>
      <c r="J656" s="79">
        <f>$C$120</f>
        <v>175</v>
      </c>
      <c r="K656" s="80">
        <f t="shared" ref="K656:K696" si="30">I656*J656</f>
        <v>1750</v>
      </c>
      <c r="M656" s="76"/>
      <c r="N656" s="77" t="str">
        <f>$A$120</f>
        <v>Loader (hrs)</v>
      </c>
      <c r="O656" s="78">
        <v>10</v>
      </c>
      <c r="P656" s="79">
        <f>$C$120</f>
        <v>175</v>
      </c>
      <c r="Q656" s="80">
        <f t="shared" ref="Q656:Q696" si="31">O656*P656</f>
        <v>1750</v>
      </c>
    </row>
    <row r="657" spans="1:17" outlineLevel="1" x14ac:dyDescent="0.25">
      <c r="A657" s="76"/>
      <c r="B657" s="77" t="str">
        <f>$A$121</f>
        <v>Excavator (hrs)</v>
      </c>
      <c r="C657" s="78"/>
      <c r="D657" s="79">
        <f>$C$121</f>
        <v>145</v>
      </c>
      <c r="E657" s="80">
        <f t="shared" si="29"/>
        <v>0</v>
      </c>
      <c r="G657" s="76"/>
      <c r="H657" s="77" t="str">
        <f>$A$121</f>
        <v>Excavator (hrs)</v>
      </c>
      <c r="I657" s="78"/>
      <c r="J657" s="79">
        <f>$C$121</f>
        <v>145</v>
      </c>
      <c r="K657" s="80">
        <f t="shared" si="30"/>
        <v>0</v>
      </c>
      <c r="M657" s="76"/>
      <c r="N657" s="77" t="str">
        <f>$A$121</f>
        <v>Excavator (hrs)</v>
      </c>
      <c r="O657" s="78"/>
      <c r="P657" s="79">
        <f>$C$121</f>
        <v>145</v>
      </c>
      <c r="Q657" s="80">
        <f t="shared" si="31"/>
        <v>0</v>
      </c>
    </row>
    <row r="658" spans="1:17" outlineLevel="1" x14ac:dyDescent="0.25">
      <c r="A658" s="76"/>
      <c r="B658" s="77" t="str">
        <f>$A$122</f>
        <v>Backhoe (hrs)</v>
      </c>
      <c r="C658" s="78">
        <v>10</v>
      </c>
      <c r="D658" s="79">
        <f>$C$122</f>
        <v>145</v>
      </c>
      <c r="E658" s="80">
        <f t="shared" si="29"/>
        <v>1450</v>
      </c>
      <c r="G658" s="76"/>
      <c r="H658" s="77" t="str">
        <f>$A$122</f>
        <v>Backhoe (hrs)</v>
      </c>
      <c r="I658" s="78">
        <v>10</v>
      </c>
      <c r="J658" s="79">
        <f>$C$122</f>
        <v>145</v>
      </c>
      <c r="K658" s="80">
        <f t="shared" si="30"/>
        <v>1450</v>
      </c>
      <c r="M658" s="76"/>
      <c r="N658" s="77" t="str">
        <f>$A$122</f>
        <v>Backhoe (hrs)</v>
      </c>
      <c r="O658" s="78">
        <v>10</v>
      </c>
      <c r="P658" s="79">
        <f>$C$122</f>
        <v>145</v>
      </c>
      <c r="Q658" s="80">
        <f t="shared" si="31"/>
        <v>1450</v>
      </c>
    </row>
    <row r="659" spans="1:17" outlineLevel="1" x14ac:dyDescent="0.25">
      <c r="A659" s="76"/>
      <c r="B659" s="77" t="str">
        <f>$A$123</f>
        <v>Road Train Side Tipper (hrs)</v>
      </c>
      <c r="C659" s="78"/>
      <c r="D659" s="79">
        <f>$C$123</f>
        <v>250</v>
      </c>
      <c r="E659" s="80">
        <f t="shared" si="29"/>
        <v>0</v>
      </c>
      <c r="G659" s="76"/>
      <c r="H659" s="77" t="str">
        <f>$A$123</f>
        <v>Road Train Side Tipper (hrs)</v>
      </c>
      <c r="I659" s="78"/>
      <c r="J659" s="79">
        <f>$C$123</f>
        <v>250</v>
      </c>
      <c r="K659" s="80">
        <f t="shared" si="30"/>
        <v>0</v>
      </c>
      <c r="M659" s="76"/>
      <c r="N659" s="77" t="str">
        <f>$A$123</f>
        <v>Road Train Side Tipper (hrs)</v>
      </c>
      <c r="O659" s="78"/>
      <c r="P659" s="79">
        <f>$C$123</f>
        <v>250</v>
      </c>
      <c r="Q659" s="80">
        <f t="shared" si="31"/>
        <v>0</v>
      </c>
    </row>
    <row r="660" spans="1:17" outlineLevel="1" x14ac:dyDescent="0.25">
      <c r="A660" s="76"/>
      <c r="B660" s="77" t="str">
        <f>$A$124</f>
        <v>Semi Side Tipper (hrs)</v>
      </c>
      <c r="C660" s="78">
        <v>10</v>
      </c>
      <c r="D660" s="79">
        <f>$C$124</f>
        <v>200</v>
      </c>
      <c r="E660" s="80">
        <f t="shared" si="29"/>
        <v>2000</v>
      </c>
      <c r="G660" s="76"/>
      <c r="H660" s="77" t="str">
        <f>$A$124</f>
        <v>Semi Side Tipper (hrs)</v>
      </c>
      <c r="I660" s="78">
        <v>10</v>
      </c>
      <c r="J660" s="79">
        <f>$C$124</f>
        <v>200</v>
      </c>
      <c r="K660" s="80">
        <f t="shared" si="30"/>
        <v>2000</v>
      </c>
      <c r="M660" s="76"/>
      <c r="N660" s="77" t="str">
        <f>$A$124</f>
        <v>Semi Side Tipper (hrs)</v>
      </c>
      <c r="O660" s="78">
        <v>10</v>
      </c>
      <c r="P660" s="79">
        <f>$C$124</f>
        <v>200</v>
      </c>
      <c r="Q660" s="80">
        <f t="shared" si="31"/>
        <v>2000</v>
      </c>
    </row>
    <row r="661" spans="1:17" outlineLevel="1" x14ac:dyDescent="0.25">
      <c r="A661" s="76"/>
      <c r="B661" s="77" t="str">
        <f>$A$125</f>
        <v>Water Truck  (hrs)</v>
      </c>
      <c r="C661" s="78"/>
      <c r="D661" s="79">
        <f>$C$125</f>
        <v>165</v>
      </c>
      <c r="E661" s="80">
        <f t="shared" si="29"/>
        <v>0</v>
      </c>
      <c r="G661" s="76"/>
      <c r="H661" s="77" t="str">
        <f>$A$125</f>
        <v>Water Truck  (hrs)</v>
      </c>
      <c r="I661" s="78"/>
      <c r="J661" s="79">
        <f>$C$125</f>
        <v>165</v>
      </c>
      <c r="K661" s="80">
        <f t="shared" si="30"/>
        <v>0</v>
      </c>
      <c r="M661" s="76"/>
      <c r="N661" s="77" t="str">
        <f>$A$125</f>
        <v>Water Truck  (hrs)</v>
      </c>
      <c r="O661" s="78"/>
      <c r="P661" s="79">
        <f>$C$125</f>
        <v>165</v>
      </c>
      <c r="Q661" s="80">
        <f t="shared" si="31"/>
        <v>0</v>
      </c>
    </row>
    <row r="662" spans="1:17" outlineLevel="1" x14ac:dyDescent="0.25">
      <c r="A662" s="76"/>
      <c r="B662" s="77" t="str">
        <f>$A$126</f>
        <v>Vibrating Roller (hrs)</v>
      </c>
      <c r="C662" s="78"/>
      <c r="D662" s="79">
        <f>$C$126</f>
        <v>135</v>
      </c>
      <c r="E662" s="80">
        <f t="shared" si="29"/>
        <v>0</v>
      </c>
      <c r="G662" s="76"/>
      <c r="H662" s="77" t="str">
        <f>$A$126</f>
        <v>Vibrating Roller (hrs)</v>
      </c>
      <c r="I662" s="78"/>
      <c r="J662" s="79">
        <f>$C$126</f>
        <v>135</v>
      </c>
      <c r="K662" s="80">
        <f t="shared" si="30"/>
        <v>0</v>
      </c>
      <c r="M662" s="76"/>
      <c r="N662" s="77" t="str">
        <f>$A$126</f>
        <v>Vibrating Roller (hrs)</v>
      </c>
      <c r="O662" s="78"/>
      <c r="P662" s="79">
        <f>$C$126</f>
        <v>135</v>
      </c>
      <c r="Q662" s="80">
        <f t="shared" si="31"/>
        <v>0</v>
      </c>
    </row>
    <row r="663" spans="1:17" outlineLevel="1" x14ac:dyDescent="0.25">
      <c r="A663" s="76"/>
      <c r="B663" s="77" t="str">
        <f>$A$127</f>
        <v>Multi-tyred Roller (hrs)</v>
      </c>
      <c r="C663" s="78"/>
      <c r="D663" s="79">
        <f>$C$127</f>
        <v>135</v>
      </c>
      <c r="E663" s="80">
        <f t="shared" si="29"/>
        <v>0</v>
      </c>
      <c r="G663" s="76"/>
      <c r="H663" s="77" t="str">
        <f>$A$127</f>
        <v>Multi-tyred Roller (hrs)</v>
      </c>
      <c r="I663" s="78"/>
      <c r="J663" s="79">
        <f>$C$127</f>
        <v>135</v>
      </c>
      <c r="K663" s="80">
        <f t="shared" si="30"/>
        <v>0</v>
      </c>
      <c r="M663" s="76"/>
      <c r="N663" s="77" t="str">
        <f>$A$127</f>
        <v>Multi-tyred Roller (hrs)</v>
      </c>
      <c r="O663" s="78"/>
      <c r="P663" s="79">
        <f>$C$127</f>
        <v>135</v>
      </c>
      <c r="Q663" s="80">
        <f t="shared" si="31"/>
        <v>0</v>
      </c>
    </row>
    <row r="664" spans="1:17" outlineLevel="1" x14ac:dyDescent="0.25">
      <c r="A664" s="76"/>
      <c r="B664" s="77" t="str">
        <f>$A$128</f>
        <v>Dozer (hrs)</v>
      </c>
      <c r="C664" s="78"/>
      <c r="D664" s="79">
        <f>$C$128</f>
        <v>310</v>
      </c>
      <c r="E664" s="80">
        <f t="shared" si="29"/>
        <v>0</v>
      </c>
      <c r="G664" s="76"/>
      <c r="H664" s="77" t="str">
        <f>$A$128</f>
        <v>Dozer (hrs)</v>
      </c>
      <c r="I664" s="78"/>
      <c r="J664" s="79">
        <f>$C$128</f>
        <v>310</v>
      </c>
      <c r="K664" s="80">
        <f t="shared" si="30"/>
        <v>0</v>
      </c>
      <c r="M664" s="76"/>
      <c r="N664" s="77" t="str">
        <f>$A$128</f>
        <v>Dozer (hrs)</v>
      </c>
      <c r="O664" s="78"/>
      <c r="P664" s="79">
        <f>$C$128</f>
        <v>310</v>
      </c>
      <c r="Q664" s="80">
        <f t="shared" si="31"/>
        <v>0</v>
      </c>
    </row>
    <row r="665" spans="1:17" outlineLevel="1" x14ac:dyDescent="0.25">
      <c r="A665" s="76"/>
      <c r="B665" s="77" t="str">
        <f>$A$129</f>
        <v>Transport Float (hrs)</v>
      </c>
      <c r="C665" s="78"/>
      <c r="D665" s="79">
        <f>$C$129</f>
        <v>0</v>
      </c>
      <c r="E665" s="80">
        <f t="shared" si="29"/>
        <v>0</v>
      </c>
      <c r="G665" s="76"/>
      <c r="H665" s="77" t="str">
        <f>$A$129</f>
        <v>Transport Float (hrs)</v>
      </c>
      <c r="I665" s="78"/>
      <c r="J665" s="79">
        <f>$C$129</f>
        <v>0</v>
      </c>
      <c r="K665" s="80">
        <f t="shared" si="30"/>
        <v>0</v>
      </c>
      <c r="M665" s="76"/>
      <c r="N665" s="77" t="str">
        <f>$A$129</f>
        <v>Transport Float (hrs)</v>
      </c>
      <c r="O665" s="78"/>
      <c r="P665" s="79">
        <f>$C$129</f>
        <v>0</v>
      </c>
      <c r="Q665" s="80">
        <f t="shared" si="31"/>
        <v>0</v>
      </c>
    </row>
    <row r="666" spans="1:17" outlineLevel="1" x14ac:dyDescent="0.25">
      <c r="A666" s="76"/>
      <c r="B666" s="77" t="str">
        <f>$A$130</f>
        <v>Pump (hrs)</v>
      </c>
      <c r="C666" s="78"/>
      <c r="D666" s="79">
        <f>$C$130</f>
        <v>1</v>
      </c>
      <c r="E666" s="80">
        <f t="shared" si="29"/>
        <v>0</v>
      </c>
      <c r="G666" s="76"/>
      <c r="H666" s="77" t="str">
        <f>$A$130</f>
        <v>Pump (hrs)</v>
      </c>
      <c r="I666" s="78"/>
      <c r="J666" s="79">
        <f>$C$130</f>
        <v>1</v>
      </c>
      <c r="K666" s="80">
        <f t="shared" si="30"/>
        <v>0</v>
      </c>
      <c r="M666" s="76"/>
      <c r="N666" s="77" t="str">
        <f>$A$130</f>
        <v>Pump (hrs)</v>
      </c>
      <c r="O666" s="78"/>
      <c r="P666" s="79">
        <f>$C$130</f>
        <v>1</v>
      </c>
      <c r="Q666" s="80">
        <f t="shared" si="31"/>
        <v>0</v>
      </c>
    </row>
    <row r="667" spans="1:17" outlineLevel="1" x14ac:dyDescent="0.25">
      <c r="A667" s="76"/>
      <c r="B667" s="77" t="str">
        <f>$A$131</f>
        <v>2 Labourers and Light Vehicle (days)</v>
      </c>
      <c r="C667" s="78"/>
      <c r="D667" s="79">
        <f>$C$131</f>
        <v>1900</v>
      </c>
      <c r="E667" s="80">
        <f t="shared" si="29"/>
        <v>0</v>
      </c>
      <c r="G667" s="76"/>
      <c r="H667" s="77" t="str">
        <f>$A$131</f>
        <v>2 Labourers and Light Vehicle (days)</v>
      </c>
      <c r="I667" s="78"/>
      <c r="J667" s="79">
        <f>$C$131</f>
        <v>1900</v>
      </c>
      <c r="K667" s="80">
        <f t="shared" si="30"/>
        <v>0</v>
      </c>
      <c r="M667" s="76"/>
      <c r="N667" s="77" t="str">
        <f>$A$131</f>
        <v>2 Labourers and Light Vehicle (days)</v>
      </c>
      <c r="O667" s="78"/>
      <c r="P667" s="79">
        <f>$C$131</f>
        <v>1900</v>
      </c>
      <c r="Q667" s="80">
        <f t="shared" si="31"/>
        <v>0</v>
      </c>
    </row>
    <row r="668" spans="1:17" outlineLevel="1" x14ac:dyDescent="0.25">
      <c r="A668" s="76"/>
      <c r="B668" s="77" t="str">
        <f>$A$132</f>
        <v>2 Man Traffic Crew and Ute</v>
      </c>
      <c r="C668" s="78"/>
      <c r="D668" s="79">
        <f>$C$132</f>
        <v>240</v>
      </c>
      <c r="E668" s="80">
        <f t="shared" si="29"/>
        <v>0</v>
      </c>
      <c r="G668" s="76"/>
      <c r="H668" s="77" t="str">
        <f>$A$132</f>
        <v>2 Man Traffic Crew and Ute</v>
      </c>
      <c r="I668" s="78"/>
      <c r="J668" s="79">
        <f>$C$132</f>
        <v>240</v>
      </c>
      <c r="K668" s="80">
        <f t="shared" si="30"/>
        <v>0</v>
      </c>
      <c r="M668" s="76"/>
      <c r="N668" s="77" t="str">
        <f>$A$132</f>
        <v>2 Man Traffic Crew and Ute</v>
      </c>
      <c r="O668" s="78"/>
      <c r="P668" s="79">
        <f>$C$132</f>
        <v>240</v>
      </c>
      <c r="Q668" s="80">
        <f t="shared" si="31"/>
        <v>0</v>
      </c>
    </row>
    <row r="669" spans="1:17" outlineLevel="1" x14ac:dyDescent="0.25">
      <c r="A669" s="76"/>
      <c r="B669" s="77" t="str">
        <f>$A$133</f>
        <v>Supervisor With Vehicle (hrs)</v>
      </c>
      <c r="C669" s="78"/>
      <c r="D669" s="79">
        <f>$C$133</f>
        <v>105</v>
      </c>
      <c r="E669" s="80">
        <f t="shared" si="29"/>
        <v>0</v>
      </c>
      <c r="G669" s="76"/>
      <c r="H669" s="77" t="str">
        <f>$A$133</f>
        <v>Supervisor With Vehicle (hrs)</v>
      </c>
      <c r="I669" s="78"/>
      <c r="J669" s="79">
        <f>$C$133</f>
        <v>105</v>
      </c>
      <c r="K669" s="80">
        <f t="shared" si="30"/>
        <v>0</v>
      </c>
      <c r="M669" s="76"/>
      <c r="N669" s="77" t="str">
        <f>$A$133</f>
        <v>Supervisor With Vehicle (hrs)</v>
      </c>
      <c r="O669" s="78"/>
      <c r="P669" s="79">
        <f>$C$133</f>
        <v>105</v>
      </c>
      <c r="Q669" s="80">
        <f t="shared" si="31"/>
        <v>0</v>
      </c>
    </row>
    <row r="670" spans="1:17" outlineLevel="1" x14ac:dyDescent="0.25">
      <c r="A670" s="76"/>
      <c r="B670" s="77" t="str">
        <f>$A$134</f>
        <v>Custom 2</v>
      </c>
      <c r="C670" s="78"/>
      <c r="D670" s="79">
        <f>$C$134</f>
        <v>0</v>
      </c>
      <c r="E670" s="80">
        <f t="shared" si="29"/>
        <v>0</v>
      </c>
      <c r="G670" s="76"/>
      <c r="H670" s="77" t="str">
        <f>$A$134</f>
        <v>Custom 2</v>
      </c>
      <c r="I670" s="78"/>
      <c r="J670" s="79">
        <f>$C$134</f>
        <v>0</v>
      </c>
      <c r="K670" s="80">
        <f t="shared" si="30"/>
        <v>0</v>
      </c>
      <c r="M670" s="76"/>
      <c r="N670" s="77" t="str">
        <f>$A$134</f>
        <v>Custom 2</v>
      </c>
      <c r="O670" s="78"/>
      <c r="P670" s="79">
        <f>$C$134</f>
        <v>0</v>
      </c>
      <c r="Q670" s="80">
        <f t="shared" si="31"/>
        <v>0</v>
      </c>
    </row>
    <row r="671" spans="1:17" outlineLevel="1" x14ac:dyDescent="0.25">
      <c r="A671" s="76"/>
      <c r="B671" s="77" t="str">
        <f>$A$135</f>
        <v>Custom 3</v>
      </c>
      <c r="C671" s="78"/>
      <c r="D671" s="79">
        <f>$C$135</f>
        <v>0</v>
      </c>
      <c r="E671" s="80">
        <f t="shared" si="29"/>
        <v>0</v>
      </c>
      <c r="G671" s="76"/>
      <c r="H671" s="77" t="str">
        <f>$A$135</f>
        <v>Custom 3</v>
      </c>
      <c r="I671" s="78"/>
      <c r="J671" s="79">
        <f>$C$135</f>
        <v>0</v>
      </c>
      <c r="K671" s="80">
        <f t="shared" si="30"/>
        <v>0</v>
      </c>
      <c r="M671" s="76"/>
      <c r="N671" s="77" t="str">
        <f>$A$135</f>
        <v>Custom 3</v>
      </c>
      <c r="O671" s="78"/>
      <c r="P671" s="79">
        <f>$C$135</f>
        <v>0</v>
      </c>
      <c r="Q671" s="80">
        <f t="shared" si="31"/>
        <v>0</v>
      </c>
    </row>
    <row r="672" spans="1:17" outlineLevel="1" x14ac:dyDescent="0.25">
      <c r="A672" s="76"/>
      <c r="B672" s="77" t="str">
        <f>$A$136</f>
        <v>Custom 4</v>
      </c>
      <c r="C672" s="78"/>
      <c r="D672" s="79">
        <f>$C$136</f>
        <v>0</v>
      </c>
      <c r="E672" s="80">
        <f t="shared" si="29"/>
        <v>0</v>
      </c>
      <c r="G672" s="76"/>
      <c r="H672" s="77" t="str">
        <f>$A$136</f>
        <v>Custom 4</v>
      </c>
      <c r="I672" s="78"/>
      <c r="J672" s="79">
        <f>$C$136</f>
        <v>0</v>
      </c>
      <c r="K672" s="80">
        <f t="shared" si="30"/>
        <v>0</v>
      </c>
      <c r="M672" s="76"/>
      <c r="N672" s="77" t="str">
        <f>$A$136</f>
        <v>Custom 4</v>
      </c>
      <c r="O672" s="78"/>
      <c r="P672" s="79">
        <f>$C$136</f>
        <v>0</v>
      </c>
      <c r="Q672" s="80">
        <f t="shared" si="31"/>
        <v>0</v>
      </c>
    </row>
    <row r="673" spans="1:17" outlineLevel="1" x14ac:dyDescent="0.25">
      <c r="A673" s="76"/>
      <c r="B673" s="77" t="str">
        <f>$A$137</f>
        <v>6 Wheel Tipper</v>
      </c>
      <c r="C673" s="78"/>
      <c r="D673" s="79">
        <f>$C$137</f>
        <v>0</v>
      </c>
      <c r="E673" s="80">
        <f t="shared" si="29"/>
        <v>0</v>
      </c>
      <c r="G673" s="76"/>
      <c r="H673" s="77" t="str">
        <f>$A$137</f>
        <v>6 Wheel Tipper</v>
      </c>
      <c r="I673" s="78"/>
      <c r="J673" s="79">
        <f>$C$137</f>
        <v>0</v>
      </c>
      <c r="K673" s="80">
        <f t="shared" si="30"/>
        <v>0</v>
      </c>
      <c r="M673" s="76"/>
      <c r="N673" s="77" t="str">
        <f>$A$137</f>
        <v>6 Wheel Tipper</v>
      </c>
      <c r="O673" s="78"/>
      <c r="P673" s="79">
        <f>$C$137</f>
        <v>0</v>
      </c>
      <c r="Q673" s="80">
        <f t="shared" si="31"/>
        <v>0</v>
      </c>
    </row>
    <row r="674" spans="1:17" outlineLevel="1" x14ac:dyDescent="0.25">
      <c r="A674" s="76"/>
      <c r="B674" s="77" t="str">
        <f>$A$138</f>
        <v>5T Excavator</v>
      </c>
      <c r="C674" s="78"/>
      <c r="D674" s="79">
        <f>$C$138</f>
        <v>0</v>
      </c>
      <c r="E674" s="80">
        <f t="shared" si="29"/>
        <v>0</v>
      </c>
      <c r="G674" s="76"/>
      <c r="H674" s="77" t="str">
        <f>$A$138</f>
        <v>5T Excavator</v>
      </c>
      <c r="I674" s="78"/>
      <c r="J674" s="79">
        <f>$C$138</f>
        <v>0</v>
      </c>
      <c r="K674" s="80">
        <f t="shared" si="30"/>
        <v>0</v>
      </c>
      <c r="M674" s="76"/>
      <c r="N674" s="77" t="str">
        <f>$A$138</f>
        <v>5T Excavator</v>
      </c>
      <c r="O674" s="78"/>
      <c r="P674" s="79">
        <f>$C$138</f>
        <v>0</v>
      </c>
      <c r="Q674" s="80">
        <f t="shared" si="31"/>
        <v>0</v>
      </c>
    </row>
    <row r="675" spans="1:17" outlineLevel="1" x14ac:dyDescent="0.25">
      <c r="A675" s="76"/>
      <c r="B675" s="77" t="str">
        <f>$A$139</f>
        <v>Culvert Cleaner</v>
      </c>
      <c r="C675" s="78"/>
      <c r="D675" s="79">
        <f>$C$139</f>
        <v>0</v>
      </c>
      <c r="E675" s="80">
        <f t="shared" si="29"/>
        <v>0</v>
      </c>
      <c r="G675" s="76"/>
      <c r="H675" s="77" t="str">
        <f>$A$139</f>
        <v>Culvert Cleaner</v>
      </c>
      <c r="I675" s="78"/>
      <c r="J675" s="79">
        <f>$C$139</f>
        <v>0</v>
      </c>
      <c r="K675" s="80">
        <f t="shared" si="30"/>
        <v>0</v>
      </c>
      <c r="M675" s="76"/>
      <c r="N675" s="77" t="str">
        <f>$A$139</f>
        <v>Culvert Cleaner</v>
      </c>
      <c r="O675" s="78"/>
      <c r="P675" s="79">
        <f>$C$139</f>
        <v>0</v>
      </c>
      <c r="Q675" s="80">
        <f t="shared" si="31"/>
        <v>0</v>
      </c>
    </row>
    <row r="676" spans="1:17" outlineLevel="1" x14ac:dyDescent="0.25">
      <c r="A676" s="76"/>
      <c r="B676" s="77" t="str">
        <f>$A$141</f>
        <v>Purchase gravel (m3)</v>
      </c>
      <c r="C676" s="78"/>
      <c r="D676" s="79">
        <f>$C$141</f>
        <v>0.88</v>
      </c>
      <c r="E676" s="80">
        <f t="shared" si="29"/>
        <v>0</v>
      </c>
      <c r="G676" s="76"/>
      <c r="H676" s="77" t="str">
        <f>$A$141</f>
        <v>Purchase gravel (m3)</v>
      </c>
      <c r="I676" s="78"/>
      <c r="J676" s="79">
        <f>$C$141</f>
        <v>0.88</v>
      </c>
      <c r="K676" s="80">
        <f t="shared" si="30"/>
        <v>0</v>
      </c>
      <c r="M676" s="76"/>
      <c r="N676" s="77" t="str">
        <f>$A$141</f>
        <v>Purchase gravel (m3)</v>
      </c>
      <c r="O676" s="78"/>
      <c r="P676" s="79">
        <f>$C$141</f>
        <v>0.88</v>
      </c>
      <c r="Q676" s="80">
        <f t="shared" si="31"/>
        <v>0</v>
      </c>
    </row>
    <row r="677" spans="1:17" outlineLevel="1" x14ac:dyDescent="0.25">
      <c r="A677" s="76"/>
      <c r="B677" s="77" t="str">
        <f>$A$142</f>
        <v>Gravel Push Up (m3)</v>
      </c>
      <c r="C677" s="78">
        <v>10</v>
      </c>
      <c r="D677" s="79">
        <f>$C$142</f>
        <v>3</v>
      </c>
      <c r="E677" s="80">
        <f t="shared" si="29"/>
        <v>30</v>
      </c>
      <c r="G677" s="76"/>
      <c r="H677" s="77" t="str">
        <f>$A$142</f>
        <v>Gravel Push Up (m3)</v>
      </c>
      <c r="I677" s="78">
        <v>50</v>
      </c>
      <c r="J677" s="79">
        <f>$C$142</f>
        <v>3</v>
      </c>
      <c r="K677" s="80">
        <f t="shared" si="30"/>
        <v>150</v>
      </c>
      <c r="M677" s="76"/>
      <c r="N677" s="77" t="str">
        <f>$A$142</f>
        <v>Gravel Push Up (m3)</v>
      </c>
      <c r="O677" s="78">
        <v>50</v>
      </c>
      <c r="P677" s="79">
        <f>$C$142</f>
        <v>3</v>
      </c>
      <c r="Q677" s="80">
        <f t="shared" si="31"/>
        <v>150</v>
      </c>
    </row>
    <row r="678" spans="1:17" outlineLevel="1" x14ac:dyDescent="0.25">
      <c r="A678" s="76"/>
      <c r="B678" s="77" t="str">
        <f>$A$143</f>
        <v>Purchase water (kL)</v>
      </c>
      <c r="C678" s="78"/>
      <c r="D678" s="79">
        <f>$C$143</f>
        <v>1</v>
      </c>
      <c r="E678" s="80">
        <f t="shared" si="29"/>
        <v>0</v>
      </c>
      <c r="G678" s="76"/>
      <c r="H678" s="77" t="str">
        <f>$A$143</f>
        <v>Purchase water (kL)</v>
      </c>
      <c r="I678" s="78"/>
      <c r="J678" s="79">
        <f>$C$143</f>
        <v>1</v>
      </c>
      <c r="K678" s="80">
        <f t="shared" si="30"/>
        <v>0</v>
      </c>
      <c r="M678" s="76"/>
      <c r="N678" s="77" t="str">
        <f>$A$143</f>
        <v>Purchase water (kL)</v>
      </c>
      <c r="O678" s="78"/>
      <c r="P678" s="79">
        <f>$C$143</f>
        <v>1</v>
      </c>
      <c r="Q678" s="80">
        <f t="shared" si="31"/>
        <v>0</v>
      </c>
    </row>
    <row r="679" spans="1:17" outlineLevel="1" x14ac:dyDescent="0.25">
      <c r="A679" s="76"/>
      <c r="B679" s="77" t="str">
        <f>$A$144</f>
        <v>Concrete contract crew (days)</v>
      </c>
      <c r="C679" s="78"/>
      <c r="D679" s="79">
        <f>$C$144</f>
        <v>3500</v>
      </c>
      <c r="E679" s="80">
        <f t="shared" si="29"/>
        <v>0</v>
      </c>
      <c r="G679" s="76"/>
      <c r="H679" s="77" t="str">
        <f>$A$144</f>
        <v>Concrete contract crew (days)</v>
      </c>
      <c r="I679" s="78"/>
      <c r="J679" s="79">
        <f>$C$144</f>
        <v>3500</v>
      </c>
      <c r="K679" s="80">
        <f t="shared" si="30"/>
        <v>0</v>
      </c>
      <c r="M679" s="76"/>
      <c r="N679" s="77" t="str">
        <f>$A$144</f>
        <v>Concrete contract crew (days)</v>
      </c>
      <c r="O679" s="78"/>
      <c r="P679" s="79">
        <f>$C$144</f>
        <v>3500</v>
      </c>
      <c r="Q679" s="80">
        <f t="shared" si="31"/>
        <v>0</v>
      </c>
    </row>
    <row r="680" spans="1:17" outlineLevel="1" x14ac:dyDescent="0.25">
      <c r="A680" s="76"/>
      <c r="B680" s="77" t="str">
        <f>$A$145</f>
        <v>Concrete (m3)</v>
      </c>
      <c r="C680" s="78"/>
      <c r="D680" s="79">
        <f>$C$145</f>
        <v>300</v>
      </c>
      <c r="E680" s="80">
        <f t="shared" si="29"/>
        <v>0</v>
      </c>
      <c r="G680" s="76"/>
      <c r="H680" s="77" t="str">
        <f>$A$145</f>
        <v>Concrete (m3)</v>
      </c>
      <c r="I680" s="78"/>
      <c r="J680" s="79">
        <f>$C$145</f>
        <v>300</v>
      </c>
      <c r="K680" s="80">
        <f t="shared" si="30"/>
        <v>0</v>
      </c>
      <c r="M680" s="76"/>
      <c r="N680" s="77" t="str">
        <f>$A$145</f>
        <v>Concrete (m3)</v>
      </c>
      <c r="O680" s="78"/>
      <c r="P680" s="79">
        <f>$C$145</f>
        <v>300</v>
      </c>
      <c r="Q680" s="80">
        <f t="shared" si="31"/>
        <v>0</v>
      </c>
    </row>
    <row r="681" spans="1:17" outlineLevel="1" x14ac:dyDescent="0.25">
      <c r="A681" s="76"/>
      <c r="B681" s="77" t="str">
        <f>$A$146</f>
        <v>Sand Subgrade Push Up (m3)</v>
      </c>
      <c r="C681" s="78"/>
      <c r="D681" s="79">
        <f>$C$146</f>
        <v>0</v>
      </c>
      <c r="E681" s="80">
        <f t="shared" si="29"/>
        <v>0</v>
      </c>
      <c r="G681" s="76"/>
      <c r="H681" s="77" t="str">
        <f>$A$146</f>
        <v>Sand Subgrade Push Up (m3)</v>
      </c>
      <c r="I681" s="78"/>
      <c r="J681" s="79">
        <f>$C$146</f>
        <v>0</v>
      </c>
      <c r="K681" s="80">
        <f t="shared" si="30"/>
        <v>0</v>
      </c>
      <c r="M681" s="76"/>
      <c r="N681" s="77" t="str">
        <f>$A$146</f>
        <v>Sand Subgrade Push Up (m3)</v>
      </c>
      <c r="O681" s="78"/>
      <c r="P681" s="79">
        <f>$C$146</f>
        <v>0</v>
      </c>
      <c r="Q681" s="80">
        <f t="shared" si="31"/>
        <v>0</v>
      </c>
    </row>
    <row r="682" spans="1:17" outlineLevel="1" x14ac:dyDescent="0.25">
      <c r="A682" s="76"/>
      <c r="B682" s="77" t="str">
        <f>$A$147</f>
        <v>450mm RCP</v>
      </c>
      <c r="C682" s="78"/>
      <c r="D682" s="79">
        <f>$C$147</f>
        <v>250</v>
      </c>
      <c r="E682" s="80">
        <f t="shared" si="29"/>
        <v>0</v>
      </c>
      <c r="G682" s="76"/>
      <c r="H682" s="77" t="str">
        <f>$A$147</f>
        <v>450mm RCP</v>
      </c>
      <c r="I682" s="78"/>
      <c r="J682" s="79">
        <f>$C$147</f>
        <v>250</v>
      </c>
      <c r="K682" s="80">
        <f t="shared" si="30"/>
        <v>0</v>
      </c>
      <c r="M682" s="76"/>
      <c r="N682" s="77" t="str">
        <f>$A$147</f>
        <v>450mm RCP</v>
      </c>
      <c r="O682" s="78"/>
      <c r="P682" s="79">
        <f>$C$147</f>
        <v>250</v>
      </c>
      <c r="Q682" s="80">
        <f t="shared" si="31"/>
        <v>0</v>
      </c>
    </row>
    <row r="683" spans="1:17" outlineLevel="1" x14ac:dyDescent="0.25">
      <c r="A683" s="76"/>
      <c r="B683" s="77" t="str">
        <f>$A$148</f>
        <v>375/450mm HW</v>
      </c>
      <c r="C683" s="78"/>
      <c r="D683" s="79">
        <f>$C$148</f>
        <v>300</v>
      </c>
      <c r="E683" s="80">
        <f t="shared" si="29"/>
        <v>0</v>
      </c>
      <c r="G683" s="76"/>
      <c r="H683" s="77" t="str">
        <f>$A$148</f>
        <v>375/450mm HW</v>
      </c>
      <c r="I683" s="78"/>
      <c r="J683" s="79">
        <f>$C$148</f>
        <v>300</v>
      </c>
      <c r="K683" s="80">
        <f t="shared" si="30"/>
        <v>0</v>
      </c>
      <c r="M683" s="76"/>
      <c r="N683" s="77" t="str">
        <f>$A$148</f>
        <v>375/450mm HW</v>
      </c>
      <c r="O683" s="78"/>
      <c r="P683" s="79">
        <f>$C$148</f>
        <v>300</v>
      </c>
      <c r="Q683" s="80">
        <f t="shared" si="31"/>
        <v>0</v>
      </c>
    </row>
    <row r="684" spans="1:17" outlineLevel="1" x14ac:dyDescent="0.25">
      <c r="A684" s="76"/>
      <c r="B684" s="77" t="str">
        <f>$A$149</f>
        <v>525/600mm HW</v>
      </c>
      <c r="C684" s="78"/>
      <c r="D684" s="79">
        <f>$C$149</f>
        <v>375</v>
      </c>
      <c r="E684" s="80">
        <f t="shared" si="29"/>
        <v>0</v>
      </c>
      <c r="G684" s="76"/>
      <c r="H684" s="77" t="str">
        <f>$A$149</f>
        <v>525/600mm HW</v>
      </c>
      <c r="I684" s="78"/>
      <c r="J684" s="79">
        <f>$C$149</f>
        <v>375</v>
      </c>
      <c r="K684" s="80">
        <f t="shared" si="30"/>
        <v>0</v>
      </c>
      <c r="M684" s="76"/>
      <c r="N684" s="77" t="str">
        <f>$A$149</f>
        <v>525/600mm HW</v>
      </c>
      <c r="O684" s="78"/>
      <c r="P684" s="79">
        <f>$C$149</f>
        <v>375</v>
      </c>
      <c r="Q684" s="80">
        <f t="shared" si="31"/>
        <v>0</v>
      </c>
    </row>
    <row r="685" spans="1:17" outlineLevel="1" x14ac:dyDescent="0.25">
      <c r="A685" s="76"/>
      <c r="B685" s="77" t="str">
        <f>$A$150</f>
        <v>900mm HW</v>
      </c>
      <c r="C685" s="78"/>
      <c r="D685" s="79">
        <f>$C$150</f>
        <v>0</v>
      </c>
      <c r="E685" s="80">
        <f t="shared" si="29"/>
        <v>0</v>
      </c>
      <c r="G685" s="76"/>
      <c r="H685" s="77" t="str">
        <f>$A$150</f>
        <v>900mm HW</v>
      </c>
      <c r="I685" s="78"/>
      <c r="J685" s="79">
        <f>$C$150</f>
        <v>0</v>
      </c>
      <c r="K685" s="80">
        <f t="shared" si="30"/>
        <v>0</v>
      </c>
      <c r="M685" s="76"/>
      <c r="N685" s="77" t="str">
        <f>$A$150</f>
        <v>900mm HW</v>
      </c>
      <c r="O685" s="78"/>
      <c r="P685" s="79">
        <f>$C$150</f>
        <v>0</v>
      </c>
      <c r="Q685" s="80">
        <f t="shared" si="31"/>
        <v>0</v>
      </c>
    </row>
    <row r="686" spans="1:17" outlineLevel="1" x14ac:dyDescent="0.25">
      <c r="A686" s="76"/>
      <c r="B686" s="77" t="str">
        <f>$A$151</f>
        <v>Rock Protection at 0.5m deep (m2)</v>
      </c>
      <c r="C686" s="78"/>
      <c r="D686" s="79">
        <f>$C$151</f>
        <v>0</v>
      </c>
      <c r="E686" s="80">
        <f t="shared" si="29"/>
        <v>0</v>
      </c>
      <c r="G686" s="76"/>
      <c r="H686" s="77" t="str">
        <f>$A$151</f>
        <v>Rock Protection at 0.5m deep (m2)</v>
      </c>
      <c r="I686" s="78"/>
      <c r="J686" s="79">
        <f>$C$151</f>
        <v>0</v>
      </c>
      <c r="K686" s="80">
        <f t="shared" si="30"/>
        <v>0</v>
      </c>
      <c r="M686" s="76"/>
      <c r="N686" s="77" t="str">
        <f>$A$151</f>
        <v>Rock Protection at 0.5m deep (m2)</v>
      </c>
      <c r="O686" s="78"/>
      <c r="P686" s="79">
        <f>$C$151</f>
        <v>0</v>
      </c>
      <c r="Q686" s="80">
        <f t="shared" si="31"/>
        <v>0</v>
      </c>
    </row>
    <row r="687" spans="1:17" outlineLevel="1" x14ac:dyDescent="0.25">
      <c r="A687" s="76"/>
      <c r="B687" s="77" t="str">
        <f>$A$152</f>
        <v>Bitumen 2 coat emulsion seal (m2)</v>
      </c>
      <c r="C687" s="78"/>
      <c r="D687" s="79">
        <f>$C$152</f>
        <v>22</v>
      </c>
      <c r="E687" s="80">
        <f t="shared" si="29"/>
        <v>0</v>
      </c>
      <c r="G687" s="76"/>
      <c r="H687" s="77" t="str">
        <f>$A$152</f>
        <v>Bitumen 2 coat emulsion seal (m2)</v>
      </c>
      <c r="I687" s="78"/>
      <c r="J687" s="79">
        <f>$C$152</f>
        <v>22</v>
      </c>
      <c r="K687" s="80">
        <f t="shared" si="30"/>
        <v>0</v>
      </c>
      <c r="M687" s="76"/>
      <c r="N687" s="77" t="str">
        <f>$A$152</f>
        <v>Bitumen 2 coat emulsion seal (m2)</v>
      </c>
      <c r="O687" s="78"/>
      <c r="P687" s="79">
        <f>$C$152</f>
        <v>22</v>
      </c>
      <c r="Q687" s="80">
        <f t="shared" si="31"/>
        <v>0</v>
      </c>
    </row>
    <row r="688" spans="1:17" outlineLevel="1" x14ac:dyDescent="0.25">
      <c r="A688" s="223"/>
      <c r="B688" s="77" t="str">
        <f>$A$153</f>
        <v>Traffic Signs and Cones (km/week)</v>
      </c>
      <c r="C688" s="78"/>
      <c r="D688" s="79">
        <f>$C$153</f>
        <v>500</v>
      </c>
      <c r="E688" s="80">
        <f t="shared" si="29"/>
        <v>0</v>
      </c>
      <c r="G688" s="223"/>
      <c r="H688" s="77" t="str">
        <f>$A$153</f>
        <v>Traffic Signs and Cones (km/week)</v>
      </c>
      <c r="I688" s="78"/>
      <c r="J688" s="79">
        <f>$C$153</f>
        <v>500</v>
      </c>
      <c r="K688" s="80">
        <f t="shared" si="30"/>
        <v>0</v>
      </c>
      <c r="M688" s="223"/>
      <c r="N688" s="77" t="str">
        <f>$A$153</f>
        <v>Traffic Signs and Cones (km/week)</v>
      </c>
      <c r="O688" s="78"/>
      <c r="P688" s="79">
        <f>$C$153</f>
        <v>500</v>
      </c>
      <c r="Q688" s="80">
        <f t="shared" si="31"/>
        <v>0</v>
      </c>
    </row>
    <row r="689" spans="1:17" outlineLevel="1" x14ac:dyDescent="0.25">
      <c r="A689" s="223"/>
      <c r="B689" s="77" t="str">
        <f>$A$154</f>
        <v>Custom 1</v>
      </c>
      <c r="C689" s="78"/>
      <c r="D689" s="79">
        <f>$C$154</f>
        <v>0</v>
      </c>
      <c r="E689" s="80">
        <f t="shared" si="29"/>
        <v>0</v>
      </c>
      <c r="G689" s="223"/>
      <c r="H689" s="77" t="str">
        <f>$A$154</f>
        <v>Custom 1</v>
      </c>
      <c r="I689" s="78"/>
      <c r="J689" s="79">
        <f>$C$154</f>
        <v>0</v>
      </c>
      <c r="K689" s="80">
        <f t="shared" si="30"/>
        <v>0</v>
      </c>
      <c r="M689" s="223"/>
      <c r="N689" s="77" t="str">
        <f>$A$154</f>
        <v>Custom 1</v>
      </c>
      <c r="O689" s="78"/>
      <c r="P689" s="79">
        <f>$C$154</f>
        <v>0</v>
      </c>
      <c r="Q689" s="80">
        <f t="shared" si="31"/>
        <v>0</v>
      </c>
    </row>
    <row r="690" spans="1:17" outlineLevel="1" x14ac:dyDescent="0.25">
      <c r="A690" s="223"/>
      <c r="B690" s="77" t="str">
        <f>$A$155</f>
        <v>Custom 2</v>
      </c>
      <c r="C690" s="78"/>
      <c r="D690" s="79">
        <f>$C$155</f>
        <v>0</v>
      </c>
      <c r="E690" s="80">
        <f t="shared" si="29"/>
        <v>0</v>
      </c>
      <c r="G690" s="223"/>
      <c r="H690" s="77" t="str">
        <f>$A$155</f>
        <v>Custom 2</v>
      </c>
      <c r="I690" s="78"/>
      <c r="J690" s="79">
        <f>$C$155</f>
        <v>0</v>
      </c>
      <c r="K690" s="80">
        <f t="shared" si="30"/>
        <v>0</v>
      </c>
      <c r="M690" s="223"/>
      <c r="N690" s="77" t="str">
        <f>$A$155</f>
        <v>Custom 2</v>
      </c>
      <c r="O690" s="78"/>
      <c r="P690" s="79">
        <f>$C$155</f>
        <v>0</v>
      </c>
      <c r="Q690" s="80">
        <f t="shared" si="31"/>
        <v>0</v>
      </c>
    </row>
    <row r="691" spans="1:17" outlineLevel="1" x14ac:dyDescent="0.25">
      <c r="A691" s="223"/>
      <c r="B691" s="77" t="str">
        <f>$A$156</f>
        <v>Custom 3</v>
      </c>
      <c r="C691" s="78"/>
      <c r="D691" s="79">
        <f>$C$156</f>
        <v>0</v>
      </c>
      <c r="E691" s="80">
        <f t="shared" si="29"/>
        <v>0</v>
      </c>
      <c r="G691" s="223"/>
      <c r="H691" s="77" t="str">
        <f>$A$156</f>
        <v>Custom 3</v>
      </c>
      <c r="I691" s="78"/>
      <c r="J691" s="79">
        <f>$C$156</f>
        <v>0</v>
      </c>
      <c r="K691" s="80">
        <f t="shared" si="30"/>
        <v>0</v>
      </c>
      <c r="M691" s="223"/>
      <c r="N691" s="77" t="str">
        <f>$A$156</f>
        <v>Custom 3</v>
      </c>
      <c r="O691" s="78"/>
      <c r="P691" s="79">
        <f>$C$156</f>
        <v>0</v>
      </c>
      <c r="Q691" s="80">
        <f t="shared" si="31"/>
        <v>0</v>
      </c>
    </row>
    <row r="692" spans="1:17" outlineLevel="1" x14ac:dyDescent="0.25">
      <c r="A692" s="223"/>
      <c r="B692" s="77" t="str">
        <f>$A$157</f>
        <v>Custom 4</v>
      </c>
      <c r="C692" s="78"/>
      <c r="D692" s="79">
        <f>$C$157</f>
        <v>0</v>
      </c>
      <c r="E692" s="80">
        <f t="shared" si="29"/>
        <v>0</v>
      </c>
      <c r="G692" s="223"/>
      <c r="H692" s="77" t="str">
        <f>$A$157</f>
        <v>Custom 4</v>
      </c>
      <c r="I692" s="78"/>
      <c r="J692" s="79">
        <f>$C$157</f>
        <v>0</v>
      </c>
      <c r="K692" s="80">
        <f t="shared" si="30"/>
        <v>0</v>
      </c>
      <c r="M692" s="223"/>
      <c r="N692" s="77" t="str">
        <f>$A$157</f>
        <v>Custom 4</v>
      </c>
      <c r="O692" s="78"/>
      <c r="P692" s="79">
        <f>$C$157</f>
        <v>0</v>
      </c>
      <c r="Q692" s="80">
        <f t="shared" si="31"/>
        <v>0</v>
      </c>
    </row>
    <row r="693" spans="1:17" outlineLevel="1" x14ac:dyDescent="0.25">
      <c r="A693" s="223"/>
      <c r="B693" s="77" t="str">
        <f>$A$158</f>
        <v>Custom 5</v>
      </c>
      <c r="C693" s="78"/>
      <c r="D693" s="79">
        <f>$C$158</f>
        <v>0</v>
      </c>
      <c r="E693" s="80">
        <f t="shared" si="29"/>
        <v>0</v>
      </c>
      <c r="G693" s="223"/>
      <c r="H693" s="77" t="str">
        <f>$A$158</f>
        <v>Custom 5</v>
      </c>
      <c r="I693" s="78"/>
      <c r="J693" s="79">
        <f>$C$158</f>
        <v>0</v>
      </c>
      <c r="K693" s="80">
        <f t="shared" si="30"/>
        <v>0</v>
      </c>
      <c r="M693" s="223"/>
      <c r="N693" s="77" t="str">
        <f>$A$158</f>
        <v>Custom 5</v>
      </c>
      <c r="O693" s="78"/>
      <c r="P693" s="79">
        <f>$C$158</f>
        <v>0</v>
      </c>
      <c r="Q693" s="80">
        <f t="shared" si="31"/>
        <v>0</v>
      </c>
    </row>
    <row r="694" spans="1:17" outlineLevel="1" x14ac:dyDescent="0.25">
      <c r="A694" s="223"/>
      <c r="B694" s="77" t="str">
        <f>$A$159</f>
        <v>Custom 6</v>
      </c>
      <c r="C694" s="78"/>
      <c r="D694" s="79">
        <f>$C$159</f>
        <v>0</v>
      </c>
      <c r="E694" s="80">
        <f t="shared" si="29"/>
        <v>0</v>
      </c>
      <c r="G694" s="223"/>
      <c r="H694" s="77" t="str">
        <f>$A$159</f>
        <v>Custom 6</v>
      </c>
      <c r="I694" s="78"/>
      <c r="J694" s="79">
        <f>$C$159</f>
        <v>0</v>
      </c>
      <c r="K694" s="80">
        <f t="shared" si="30"/>
        <v>0</v>
      </c>
      <c r="M694" s="223"/>
      <c r="N694" s="77" t="str">
        <f>$A$159</f>
        <v>Custom 6</v>
      </c>
      <c r="O694" s="78"/>
      <c r="P694" s="79">
        <f>$C$159</f>
        <v>0</v>
      </c>
      <c r="Q694" s="80">
        <f t="shared" si="31"/>
        <v>0</v>
      </c>
    </row>
    <row r="695" spans="1:17" outlineLevel="1" x14ac:dyDescent="0.25">
      <c r="A695" s="223"/>
      <c r="B695" s="77" t="str">
        <f>$A$160</f>
        <v>Custom 7</v>
      </c>
      <c r="C695" s="78"/>
      <c r="D695" s="79">
        <f>$C$160</f>
        <v>0</v>
      </c>
      <c r="E695" s="80">
        <f t="shared" si="29"/>
        <v>0</v>
      </c>
      <c r="G695" s="223"/>
      <c r="H695" s="77" t="str">
        <f>$A$160</f>
        <v>Custom 7</v>
      </c>
      <c r="I695" s="78"/>
      <c r="J695" s="79">
        <f>$C$160</f>
        <v>0</v>
      </c>
      <c r="K695" s="80">
        <f t="shared" si="30"/>
        <v>0</v>
      </c>
      <c r="M695" s="223"/>
      <c r="N695" s="77" t="str">
        <f>$A$160</f>
        <v>Custom 7</v>
      </c>
      <c r="O695" s="78"/>
      <c r="P695" s="79">
        <f>$C$160</f>
        <v>0</v>
      </c>
      <c r="Q695" s="80">
        <f t="shared" si="31"/>
        <v>0</v>
      </c>
    </row>
    <row r="696" spans="1:17" outlineLevel="1" x14ac:dyDescent="0.25">
      <c r="A696" s="223"/>
      <c r="B696" s="77" t="str">
        <f>$A$161</f>
        <v>Custom 8</v>
      </c>
      <c r="C696" s="78"/>
      <c r="D696" s="79">
        <f>$C$161</f>
        <v>0</v>
      </c>
      <c r="E696" s="80">
        <f t="shared" si="29"/>
        <v>0</v>
      </c>
      <c r="G696" s="223"/>
      <c r="H696" s="77" t="str">
        <f>$A$161</f>
        <v>Custom 8</v>
      </c>
      <c r="I696" s="78"/>
      <c r="J696" s="79">
        <f>$C$161</f>
        <v>0</v>
      </c>
      <c r="K696" s="80">
        <f t="shared" si="30"/>
        <v>0</v>
      </c>
      <c r="M696" s="223"/>
      <c r="N696" s="77" t="str">
        <f>$A$161</f>
        <v>Custom 8</v>
      </c>
      <c r="O696" s="78"/>
      <c r="P696" s="79">
        <f>$C$161</f>
        <v>0</v>
      </c>
      <c r="Q696" s="80">
        <f t="shared" si="31"/>
        <v>0</v>
      </c>
    </row>
    <row r="697" spans="1:17" outlineLevel="1" x14ac:dyDescent="0.25">
      <c r="A697" s="81" t="s">
        <v>122</v>
      </c>
      <c r="B697" s="82" t="s">
        <v>42</v>
      </c>
      <c r="C697" s="83" t="s">
        <v>121</v>
      </c>
      <c r="D697" s="84" t="s">
        <v>149</v>
      </c>
      <c r="E697" s="85">
        <f>IFERROR(C677/(D650*1000),"")</f>
        <v>0.05</v>
      </c>
      <c r="G697" s="81" t="s">
        <v>122</v>
      </c>
      <c r="H697" s="82" t="s">
        <v>42</v>
      </c>
      <c r="I697" s="83" t="s">
        <v>120</v>
      </c>
      <c r="J697" s="84" t="s">
        <v>149</v>
      </c>
      <c r="K697" s="85">
        <f>IFERROR(I677/(J650*1000),"")</f>
        <v>0.62499999999999989</v>
      </c>
      <c r="M697" s="81" t="s">
        <v>122</v>
      </c>
      <c r="N697" s="82" t="s">
        <v>42</v>
      </c>
      <c r="O697" s="83" t="s">
        <v>120</v>
      </c>
      <c r="P697" s="84" t="s">
        <v>149</v>
      </c>
      <c r="Q697" s="85">
        <f>IFERROR(O677/(P650*1000),"")</f>
        <v>1.2499999999999998</v>
      </c>
    </row>
    <row r="698" spans="1:17" outlineLevel="1" x14ac:dyDescent="0.25">
      <c r="A698" s="86"/>
      <c r="B698" s="82" t="s">
        <v>43</v>
      </c>
      <c r="C698" s="83" t="s">
        <v>121</v>
      </c>
      <c r="D698" s="87"/>
      <c r="E698" s="88"/>
      <c r="G698" s="86"/>
      <c r="H698" s="82" t="s">
        <v>43</v>
      </c>
      <c r="I698" s="83" t="s">
        <v>121</v>
      </c>
      <c r="J698" s="87"/>
      <c r="K698" s="88"/>
      <c r="M698" s="86"/>
      <c r="N698" s="82" t="s">
        <v>43</v>
      </c>
      <c r="O698" s="83" t="s">
        <v>121</v>
      </c>
      <c r="P698" s="87"/>
      <c r="Q698" s="88"/>
    </row>
    <row r="699" spans="1:17" outlineLevel="1" x14ac:dyDescent="0.25">
      <c r="A699" s="89"/>
      <c r="B699" s="82" t="s">
        <v>44</v>
      </c>
      <c r="C699" s="83" t="s">
        <v>121</v>
      </c>
      <c r="D699" s="87"/>
      <c r="E699" s="88"/>
      <c r="G699" s="89"/>
      <c r="H699" s="82" t="s">
        <v>44</v>
      </c>
      <c r="I699" s="83" t="s">
        <v>121</v>
      </c>
      <c r="J699" s="87"/>
      <c r="K699" s="88"/>
      <c r="M699" s="89"/>
      <c r="N699" s="82" t="s">
        <v>44</v>
      </c>
      <c r="O699" s="83" t="s">
        <v>121</v>
      </c>
      <c r="P699" s="87"/>
      <c r="Q699" s="88"/>
    </row>
    <row r="701" spans="1:17" ht="15.6" x14ac:dyDescent="0.3">
      <c r="A701" s="225" t="str">
        <f>D92</f>
        <v>Culvert Headwall Replace</v>
      </c>
      <c r="B701" s="63"/>
      <c r="C701" s="63"/>
      <c r="D701" s="64">
        <v>1</v>
      </c>
      <c r="E701" s="65" t="s">
        <v>222</v>
      </c>
      <c r="G701" s="225" t="str">
        <f>D93</f>
        <v>Culvert Pipe Replace</v>
      </c>
      <c r="H701" s="63"/>
      <c r="I701" s="63"/>
      <c r="J701" s="64">
        <v>1</v>
      </c>
      <c r="K701" s="65" t="s">
        <v>222</v>
      </c>
      <c r="L701" s="170"/>
      <c r="M701" s="225" t="str">
        <f>D94</f>
        <v>Culvert Apron Replace</v>
      </c>
      <c r="N701" s="63"/>
      <c r="O701" s="63"/>
      <c r="P701" s="64">
        <v>1</v>
      </c>
      <c r="Q701" s="65" t="s">
        <v>222</v>
      </c>
    </row>
    <row r="702" spans="1:17" x14ac:dyDescent="0.25">
      <c r="A702" s="439" t="str">
        <f>H92</f>
        <v>Damage to the headwall either requiring replacement or re-installation</v>
      </c>
      <c r="B702" s="440"/>
      <c r="C702" s="441"/>
      <c r="D702" s="66">
        <f>D701*IF(C749="On",$D$167,1)*IF(C750="On",$D$168,1)*IF(C751="On",$D$169,1)</f>
        <v>1</v>
      </c>
      <c r="E702" s="67" t="s">
        <v>221</v>
      </c>
      <c r="G702" s="439" t="str">
        <f>H93</f>
        <v>Culvert pipe damage requiring replacement</v>
      </c>
      <c r="H702" s="440"/>
      <c r="I702" s="441"/>
      <c r="J702" s="66">
        <f>J701*IF(I749="On",$D$167,1)*IF(I750="On",$D$168,1)*IF(I751="On",$D$169,1)</f>
        <v>1</v>
      </c>
      <c r="K702" s="67" t="s">
        <v>221</v>
      </c>
      <c r="L702" s="170"/>
      <c r="M702" s="439" t="str">
        <f>H94</f>
        <v>Damage to the culvert apron or material beneath the apron requiring apron replacement</v>
      </c>
      <c r="N702" s="440"/>
      <c r="O702" s="441"/>
      <c r="P702" s="66">
        <f>P701*IF(O749="On",$D$167,1)*IF(O750="On",$D$168,1)*IF(O751="On",$D$169,1)</f>
        <v>1</v>
      </c>
      <c r="Q702" s="67" t="s">
        <v>221</v>
      </c>
    </row>
    <row r="703" spans="1:17" x14ac:dyDescent="0.25">
      <c r="A703" s="442"/>
      <c r="B703" s="443"/>
      <c r="C703" s="444"/>
      <c r="D703" s="68" t="s">
        <v>3</v>
      </c>
      <c r="E703" s="69">
        <f>SUM(E707:E748)</f>
        <v>5680</v>
      </c>
      <c r="G703" s="442"/>
      <c r="H703" s="443"/>
      <c r="I703" s="444"/>
      <c r="J703" s="68" t="s">
        <v>3</v>
      </c>
      <c r="K703" s="69">
        <f>SUM(K707:K748)</f>
        <v>6928</v>
      </c>
      <c r="L703" s="170"/>
      <c r="M703" s="442"/>
      <c r="N703" s="443"/>
      <c r="O703" s="444"/>
      <c r="P703" s="68" t="s">
        <v>3</v>
      </c>
      <c r="Q703" s="69">
        <f>SUM(Q707:Q748)</f>
        <v>0</v>
      </c>
    </row>
    <row r="704" spans="1:17" x14ac:dyDescent="0.25">
      <c r="A704" s="442"/>
      <c r="B704" s="443"/>
      <c r="C704" s="444"/>
      <c r="D704" s="70" t="str">
        <f>IF(E701="km/day","$ per l/m",IF(E701="item","Unit Cost",IF(E701="m^2","$ per m^2")))</f>
        <v>Unit Cost</v>
      </c>
      <c r="E704" s="69">
        <f>IF(E701="km/day",E703/(1000*D702),E703/D702)</f>
        <v>5680</v>
      </c>
      <c r="G704" s="442"/>
      <c r="H704" s="443"/>
      <c r="I704" s="444"/>
      <c r="J704" s="70" t="str">
        <f>IF(K701="km/day","$ per l/m",IF(K701="item","Unit Cost",IF(K701="m^2","$ per m^2")))</f>
        <v>Unit Cost</v>
      </c>
      <c r="K704" s="69">
        <f>IF(K701="km/day",K703/(1000*J702),K703/J702)</f>
        <v>6928</v>
      </c>
      <c r="L704" s="170"/>
      <c r="M704" s="442"/>
      <c r="N704" s="443"/>
      <c r="O704" s="444"/>
      <c r="P704" s="70" t="str">
        <f>IF(Q701="km/day","$ per l/m",IF(Q701="item","Unit Cost",IF(Q701="m^2","$ per m^2")))</f>
        <v>Unit Cost</v>
      </c>
      <c r="Q704" s="69">
        <f>IF(Q701="km/day",Q703/(1000*P702),Q703/P702)</f>
        <v>0</v>
      </c>
    </row>
    <row r="705" spans="1:17" x14ac:dyDescent="0.25">
      <c r="A705" s="445"/>
      <c r="B705" s="446"/>
      <c r="C705" s="447"/>
      <c r="D705" s="71" t="str">
        <f>IF(E701="km/day","$ per km","")</f>
        <v/>
      </c>
      <c r="E705" s="72" t="str">
        <f>IF(E701="km/day",E703/D702,"")</f>
        <v/>
      </c>
      <c r="G705" s="445"/>
      <c r="H705" s="446"/>
      <c r="I705" s="447"/>
      <c r="J705" s="71" t="str">
        <f>IF(K701="km/day","$ per km","")</f>
        <v/>
      </c>
      <c r="K705" s="72" t="str">
        <f>IF(K701="km/day",K703/J702,"")</f>
        <v/>
      </c>
      <c r="L705" s="170"/>
      <c r="M705" s="445"/>
      <c r="N705" s="446"/>
      <c r="O705" s="447"/>
      <c r="P705" s="71" t="str">
        <f>IF(Q701="km/day","$ per km","")</f>
        <v/>
      </c>
      <c r="Q705" s="72" t="str">
        <f>IF(Q701="km/day",Q703/P702,"")</f>
        <v/>
      </c>
    </row>
    <row r="706" spans="1:17" outlineLevel="1" x14ac:dyDescent="0.25">
      <c r="A706" s="73"/>
      <c r="B706" s="74" t="s">
        <v>19</v>
      </c>
      <c r="C706" s="74" t="s">
        <v>37</v>
      </c>
      <c r="D706" s="74" t="s">
        <v>36</v>
      </c>
      <c r="E706" s="75" t="s">
        <v>39</v>
      </c>
      <c r="G706" s="73"/>
      <c r="H706" s="74" t="s">
        <v>19</v>
      </c>
      <c r="I706" s="74" t="s">
        <v>37</v>
      </c>
      <c r="J706" s="74" t="s">
        <v>36</v>
      </c>
      <c r="K706" s="75" t="s">
        <v>39</v>
      </c>
      <c r="M706" s="73"/>
      <c r="N706" s="74" t="s">
        <v>19</v>
      </c>
      <c r="O706" s="74" t="s">
        <v>37</v>
      </c>
      <c r="P706" s="74" t="s">
        <v>36</v>
      </c>
      <c r="Q706" s="75" t="s">
        <v>39</v>
      </c>
    </row>
    <row r="707" spans="1:17" outlineLevel="1" x14ac:dyDescent="0.25">
      <c r="A707" s="76"/>
      <c r="B707" s="77" t="str">
        <f>$A$119</f>
        <v>Grader (hrs)</v>
      </c>
      <c r="C707" s="78"/>
      <c r="D707" s="79">
        <f>$C$119</f>
        <v>180</v>
      </c>
      <c r="E707" s="80">
        <f>C707*D707</f>
        <v>0</v>
      </c>
      <c r="G707" s="76"/>
      <c r="H707" s="77" t="str">
        <f>$A$119</f>
        <v>Grader (hrs)</v>
      </c>
      <c r="I707" s="78"/>
      <c r="J707" s="79">
        <f>$C$119</f>
        <v>180</v>
      </c>
      <c r="K707" s="80">
        <f>I707*J707</f>
        <v>0</v>
      </c>
      <c r="M707" s="76"/>
      <c r="N707" s="77" t="str">
        <f>$A$119</f>
        <v>Grader (hrs)</v>
      </c>
      <c r="O707" s="78"/>
      <c r="P707" s="79">
        <f>$C$119</f>
        <v>180</v>
      </c>
      <c r="Q707" s="80">
        <f>O707*P707</f>
        <v>0</v>
      </c>
    </row>
    <row r="708" spans="1:17" outlineLevel="1" x14ac:dyDescent="0.25">
      <c r="A708" s="76"/>
      <c r="B708" s="77" t="str">
        <f>$A$120</f>
        <v>Loader (hrs)</v>
      </c>
      <c r="C708" s="78"/>
      <c r="D708" s="79">
        <f>$C$120</f>
        <v>175</v>
      </c>
      <c r="E708" s="80">
        <f t="shared" ref="E708:E748" si="32">C708*D708</f>
        <v>0</v>
      </c>
      <c r="G708" s="76"/>
      <c r="H708" s="77" t="str">
        <f>$A$120</f>
        <v>Loader (hrs)</v>
      </c>
      <c r="I708" s="78"/>
      <c r="J708" s="79">
        <f>$C$120</f>
        <v>175</v>
      </c>
      <c r="K708" s="80">
        <f t="shared" ref="K708:K748" si="33">I708*J708</f>
        <v>0</v>
      </c>
      <c r="M708" s="76"/>
      <c r="N708" s="77" t="str">
        <f>$A$120</f>
        <v>Loader (hrs)</v>
      </c>
      <c r="O708" s="78"/>
      <c r="P708" s="79">
        <f>$C$120</f>
        <v>175</v>
      </c>
      <c r="Q708" s="80">
        <f t="shared" ref="Q708:Q748" si="34">O708*P708</f>
        <v>0</v>
      </c>
    </row>
    <row r="709" spans="1:17" outlineLevel="1" x14ac:dyDescent="0.25">
      <c r="A709" s="76"/>
      <c r="B709" s="77" t="str">
        <f>$A$121</f>
        <v>Excavator (hrs)</v>
      </c>
      <c r="C709" s="78">
        <v>10</v>
      </c>
      <c r="D709" s="79">
        <f>$C$121</f>
        <v>145</v>
      </c>
      <c r="E709" s="80">
        <f t="shared" si="32"/>
        <v>1450</v>
      </c>
      <c r="G709" s="76"/>
      <c r="H709" s="77" t="str">
        <f>$A$121</f>
        <v>Excavator (hrs)</v>
      </c>
      <c r="I709" s="78"/>
      <c r="J709" s="79">
        <f>$C$121</f>
        <v>145</v>
      </c>
      <c r="K709" s="80">
        <f t="shared" si="33"/>
        <v>0</v>
      </c>
      <c r="M709" s="76"/>
      <c r="N709" s="77" t="str">
        <f>$A$121</f>
        <v>Excavator (hrs)</v>
      </c>
      <c r="O709" s="78"/>
      <c r="P709" s="79">
        <f>$C$121</f>
        <v>145</v>
      </c>
      <c r="Q709" s="80">
        <f t="shared" si="34"/>
        <v>0</v>
      </c>
    </row>
    <row r="710" spans="1:17" outlineLevel="1" x14ac:dyDescent="0.25">
      <c r="A710" s="76"/>
      <c r="B710" s="77" t="str">
        <f>$A$122</f>
        <v>Backhoe (hrs)</v>
      </c>
      <c r="C710" s="78"/>
      <c r="D710" s="79">
        <f>$C$122</f>
        <v>145</v>
      </c>
      <c r="E710" s="80">
        <f t="shared" si="32"/>
        <v>0</v>
      </c>
      <c r="G710" s="76"/>
      <c r="H710" s="77" t="str">
        <f>$A$122</f>
        <v>Backhoe (hrs)</v>
      </c>
      <c r="I710" s="78"/>
      <c r="J710" s="79">
        <f>$C$122</f>
        <v>145</v>
      </c>
      <c r="K710" s="80">
        <f t="shared" si="33"/>
        <v>0</v>
      </c>
      <c r="M710" s="76"/>
      <c r="N710" s="77" t="str">
        <f>$A$122</f>
        <v>Backhoe (hrs)</v>
      </c>
      <c r="O710" s="78"/>
      <c r="P710" s="79">
        <f>$C$122</f>
        <v>145</v>
      </c>
      <c r="Q710" s="80">
        <f t="shared" si="34"/>
        <v>0</v>
      </c>
    </row>
    <row r="711" spans="1:17" outlineLevel="1" x14ac:dyDescent="0.25">
      <c r="A711" s="76"/>
      <c r="B711" s="77" t="str">
        <f>$A$123</f>
        <v>Road Train Side Tipper (hrs)</v>
      </c>
      <c r="C711" s="78"/>
      <c r="D711" s="79">
        <f>$C$123</f>
        <v>250</v>
      </c>
      <c r="E711" s="80">
        <f t="shared" si="32"/>
        <v>0</v>
      </c>
      <c r="G711" s="76"/>
      <c r="H711" s="77" t="str">
        <f>$A$123</f>
        <v>Road Train Side Tipper (hrs)</v>
      </c>
      <c r="I711" s="78"/>
      <c r="J711" s="79">
        <f>$C$123</f>
        <v>250</v>
      </c>
      <c r="K711" s="80">
        <f t="shared" si="33"/>
        <v>0</v>
      </c>
      <c r="M711" s="76"/>
      <c r="N711" s="77" t="str">
        <f>$A$123</f>
        <v>Road Train Side Tipper (hrs)</v>
      </c>
      <c r="O711" s="78"/>
      <c r="P711" s="79">
        <f>$C$123</f>
        <v>250</v>
      </c>
      <c r="Q711" s="80">
        <f t="shared" si="34"/>
        <v>0</v>
      </c>
    </row>
    <row r="712" spans="1:17" outlineLevel="1" x14ac:dyDescent="0.25">
      <c r="A712" s="76"/>
      <c r="B712" s="77" t="str">
        <f>$A$124</f>
        <v>Semi Side Tipper (hrs)</v>
      </c>
      <c r="C712" s="78">
        <v>10</v>
      </c>
      <c r="D712" s="79">
        <f>$C$124</f>
        <v>200</v>
      </c>
      <c r="E712" s="80">
        <f t="shared" si="32"/>
        <v>2000</v>
      </c>
      <c r="G712" s="76"/>
      <c r="H712" s="77" t="str">
        <f>$A$124</f>
        <v>Semi Side Tipper (hrs)</v>
      </c>
      <c r="I712" s="78"/>
      <c r="J712" s="79">
        <f>$C$124</f>
        <v>200</v>
      </c>
      <c r="K712" s="80">
        <f t="shared" si="33"/>
        <v>0</v>
      </c>
      <c r="M712" s="76"/>
      <c r="N712" s="77" t="str">
        <f>$A$124</f>
        <v>Semi Side Tipper (hrs)</v>
      </c>
      <c r="O712" s="78"/>
      <c r="P712" s="79">
        <f>$C$124</f>
        <v>200</v>
      </c>
      <c r="Q712" s="80">
        <f t="shared" si="34"/>
        <v>0</v>
      </c>
    </row>
    <row r="713" spans="1:17" outlineLevel="1" x14ac:dyDescent="0.25">
      <c r="A713" s="76"/>
      <c r="B713" s="77" t="str">
        <f>$A$125</f>
        <v>Water Truck  (hrs)</v>
      </c>
      <c r="C713" s="78"/>
      <c r="D713" s="79">
        <f>$C$125</f>
        <v>165</v>
      </c>
      <c r="E713" s="80">
        <f t="shared" si="32"/>
        <v>0</v>
      </c>
      <c r="G713" s="76"/>
      <c r="H713" s="77" t="str">
        <f>$A$125</f>
        <v>Water Truck  (hrs)</v>
      </c>
      <c r="I713" s="78"/>
      <c r="J713" s="79">
        <f>$C$125</f>
        <v>165</v>
      </c>
      <c r="K713" s="80">
        <f t="shared" si="33"/>
        <v>0</v>
      </c>
      <c r="M713" s="76"/>
      <c r="N713" s="77" t="str">
        <f>$A$125</f>
        <v>Water Truck  (hrs)</v>
      </c>
      <c r="O713" s="78"/>
      <c r="P713" s="79">
        <f>$C$125</f>
        <v>165</v>
      </c>
      <c r="Q713" s="80">
        <f t="shared" si="34"/>
        <v>0</v>
      </c>
    </row>
    <row r="714" spans="1:17" outlineLevel="1" x14ac:dyDescent="0.25">
      <c r="A714" s="76"/>
      <c r="B714" s="77" t="str">
        <f>$A$126</f>
        <v>Vibrating Roller (hrs)</v>
      </c>
      <c r="C714" s="78"/>
      <c r="D714" s="79">
        <f>$C$126</f>
        <v>135</v>
      </c>
      <c r="E714" s="80">
        <f t="shared" si="32"/>
        <v>0</v>
      </c>
      <c r="G714" s="76"/>
      <c r="H714" s="77" t="str">
        <f>$A$126</f>
        <v>Vibrating Roller (hrs)</v>
      </c>
      <c r="I714" s="78">
        <v>10</v>
      </c>
      <c r="J714" s="79">
        <f>$C$126</f>
        <v>135</v>
      </c>
      <c r="K714" s="80">
        <f t="shared" si="33"/>
        <v>1350</v>
      </c>
      <c r="M714" s="76"/>
      <c r="N714" s="77" t="str">
        <f>$A$126</f>
        <v>Vibrating Roller (hrs)</v>
      </c>
      <c r="O714" s="78"/>
      <c r="P714" s="79">
        <f>$C$126</f>
        <v>135</v>
      </c>
      <c r="Q714" s="80">
        <f t="shared" si="34"/>
        <v>0</v>
      </c>
    </row>
    <row r="715" spans="1:17" outlineLevel="1" x14ac:dyDescent="0.25">
      <c r="A715" s="76"/>
      <c r="B715" s="77" t="str">
        <f>$A$127</f>
        <v>Multi-tyred Roller (hrs)</v>
      </c>
      <c r="C715" s="78"/>
      <c r="D715" s="79">
        <f>$C$127</f>
        <v>135</v>
      </c>
      <c r="E715" s="80">
        <f t="shared" si="32"/>
        <v>0</v>
      </c>
      <c r="G715" s="76"/>
      <c r="H715" s="77" t="str">
        <f>$A$127</f>
        <v>Multi-tyred Roller (hrs)</v>
      </c>
      <c r="I715" s="78"/>
      <c r="J715" s="79">
        <f>$C$127</f>
        <v>135</v>
      </c>
      <c r="K715" s="80">
        <f t="shared" si="33"/>
        <v>0</v>
      </c>
      <c r="M715" s="76"/>
      <c r="N715" s="77" t="str">
        <f>$A$127</f>
        <v>Multi-tyred Roller (hrs)</v>
      </c>
      <c r="O715" s="78"/>
      <c r="P715" s="79">
        <f>$C$127</f>
        <v>135</v>
      </c>
      <c r="Q715" s="80">
        <f t="shared" si="34"/>
        <v>0</v>
      </c>
    </row>
    <row r="716" spans="1:17" outlineLevel="1" x14ac:dyDescent="0.25">
      <c r="A716" s="76"/>
      <c r="B716" s="77" t="str">
        <f>$A$128</f>
        <v>Dozer (hrs)</v>
      </c>
      <c r="C716" s="78"/>
      <c r="D716" s="79">
        <f>$C$128</f>
        <v>310</v>
      </c>
      <c r="E716" s="80">
        <f t="shared" si="32"/>
        <v>0</v>
      </c>
      <c r="G716" s="76"/>
      <c r="H716" s="77" t="str">
        <f>$A$128</f>
        <v>Dozer (hrs)</v>
      </c>
      <c r="I716" s="78"/>
      <c r="J716" s="79">
        <f>$C$128</f>
        <v>310</v>
      </c>
      <c r="K716" s="80">
        <f t="shared" si="33"/>
        <v>0</v>
      </c>
      <c r="M716" s="76"/>
      <c r="N716" s="77" t="str">
        <f>$A$128</f>
        <v>Dozer (hrs)</v>
      </c>
      <c r="O716" s="78"/>
      <c r="P716" s="79">
        <f>$C$128</f>
        <v>310</v>
      </c>
      <c r="Q716" s="80">
        <f t="shared" si="34"/>
        <v>0</v>
      </c>
    </row>
    <row r="717" spans="1:17" outlineLevel="1" x14ac:dyDescent="0.25">
      <c r="A717" s="76"/>
      <c r="B717" s="77" t="str">
        <f>$A$129</f>
        <v>Transport Float (hrs)</v>
      </c>
      <c r="C717" s="78"/>
      <c r="D717" s="79">
        <f>$C$129</f>
        <v>0</v>
      </c>
      <c r="E717" s="80">
        <f t="shared" si="32"/>
        <v>0</v>
      </c>
      <c r="G717" s="76"/>
      <c r="H717" s="77" t="str">
        <f>$A$129</f>
        <v>Transport Float (hrs)</v>
      </c>
      <c r="I717" s="78"/>
      <c r="J717" s="79">
        <f>$C$129</f>
        <v>0</v>
      </c>
      <c r="K717" s="80">
        <f t="shared" si="33"/>
        <v>0</v>
      </c>
      <c r="M717" s="76"/>
      <c r="N717" s="77" t="str">
        <f>$A$129</f>
        <v>Transport Float (hrs)</v>
      </c>
      <c r="O717" s="78"/>
      <c r="P717" s="79">
        <f>$C$129</f>
        <v>0</v>
      </c>
      <c r="Q717" s="80">
        <f t="shared" si="34"/>
        <v>0</v>
      </c>
    </row>
    <row r="718" spans="1:17" outlineLevel="1" x14ac:dyDescent="0.25">
      <c r="A718" s="76"/>
      <c r="B718" s="77" t="str">
        <f>$A$130</f>
        <v>Pump (hrs)</v>
      </c>
      <c r="C718" s="78"/>
      <c r="D718" s="79">
        <f>$C$130</f>
        <v>1</v>
      </c>
      <c r="E718" s="80">
        <f t="shared" si="32"/>
        <v>0</v>
      </c>
      <c r="G718" s="76"/>
      <c r="H718" s="77" t="str">
        <f>$A$130</f>
        <v>Pump (hrs)</v>
      </c>
      <c r="I718" s="78"/>
      <c r="J718" s="79">
        <f>$C$130</f>
        <v>1</v>
      </c>
      <c r="K718" s="80">
        <f t="shared" si="33"/>
        <v>0</v>
      </c>
      <c r="M718" s="76"/>
      <c r="N718" s="77" t="str">
        <f>$A$130</f>
        <v>Pump (hrs)</v>
      </c>
      <c r="O718" s="78"/>
      <c r="P718" s="79">
        <f>$C$130</f>
        <v>1</v>
      </c>
      <c r="Q718" s="80">
        <f t="shared" si="34"/>
        <v>0</v>
      </c>
    </row>
    <row r="719" spans="1:17" outlineLevel="1" x14ac:dyDescent="0.25">
      <c r="A719" s="76"/>
      <c r="B719" s="77" t="str">
        <f>$A$131</f>
        <v>2 Labourers and Light Vehicle (days)</v>
      </c>
      <c r="C719" s="78">
        <v>1</v>
      </c>
      <c r="D719" s="79">
        <f>$C$131</f>
        <v>1900</v>
      </c>
      <c r="E719" s="80">
        <f t="shared" si="32"/>
        <v>1900</v>
      </c>
      <c r="G719" s="76"/>
      <c r="H719" s="77" t="str">
        <f>$A$131</f>
        <v>2 Labourers and Light Vehicle (days)</v>
      </c>
      <c r="I719" s="78">
        <v>1</v>
      </c>
      <c r="J719" s="79">
        <f>$C$131</f>
        <v>1900</v>
      </c>
      <c r="K719" s="80">
        <f t="shared" si="33"/>
        <v>1900</v>
      </c>
      <c r="M719" s="76"/>
      <c r="N719" s="77" t="str">
        <f>$A$131</f>
        <v>2 Labourers and Light Vehicle (days)</v>
      </c>
      <c r="O719" s="78"/>
      <c r="P719" s="79">
        <f>$C$131</f>
        <v>1900</v>
      </c>
      <c r="Q719" s="80">
        <f t="shared" si="34"/>
        <v>0</v>
      </c>
    </row>
    <row r="720" spans="1:17" outlineLevel="1" x14ac:dyDescent="0.25">
      <c r="A720" s="76"/>
      <c r="B720" s="77" t="str">
        <f>$A$132</f>
        <v>2 Man Traffic Crew and Ute</v>
      </c>
      <c r="C720" s="78"/>
      <c r="D720" s="79">
        <f>$C$132</f>
        <v>240</v>
      </c>
      <c r="E720" s="80">
        <f t="shared" si="32"/>
        <v>0</v>
      </c>
      <c r="G720" s="76"/>
      <c r="H720" s="77" t="str">
        <f>$A$132</f>
        <v>2 Man Traffic Crew and Ute</v>
      </c>
      <c r="I720" s="78">
        <v>1</v>
      </c>
      <c r="J720" s="79">
        <f>$C$132</f>
        <v>240</v>
      </c>
      <c r="K720" s="80">
        <f t="shared" si="33"/>
        <v>240</v>
      </c>
      <c r="M720" s="76"/>
      <c r="N720" s="77" t="str">
        <f>$A$132</f>
        <v>2 Man Traffic Crew and Ute</v>
      </c>
      <c r="O720" s="78"/>
      <c r="P720" s="79">
        <f>$C$132</f>
        <v>240</v>
      </c>
      <c r="Q720" s="80">
        <f t="shared" si="34"/>
        <v>0</v>
      </c>
    </row>
    <row r="721" spans="1:17" outlineLevel="1" x14ac:dyDescent="0.25">
      <c r="A721" s="76"/>
      <c r="B721" s="77" t="str">
        <f>$A$133</f>
        <v>Supervisor With Vehicle (hrs)</v>
      </c>
      <c r="C721" s="78"/>
      <c r="D721" s="79">
        <f>$C$133</f>
        <v>105</v>
      </c>
      <c r="E721" s="80">
        <f t="shared" si="32"/>
        <v>0</v>
      </c>
      <c r="G721" s="76"/>
      <c r="H721" s="77" t="str">
        <f>$A$133</f>
        <v>Supervisor With Vehicle (hrs)</v>
      </c>
      <c r="I721" s="78">
        <v>10</v>
      </c>
      <c r="J721" s="79">
        <f>$C$133</f>
        <v>105</v>
      </c>
      <c r="K721" s="80">
        <f t="shared" si="33"/>
        <v>1050</v>
      </c>
      <c r="M721" s="76"/>
      <c r="N721" s="77" t="str">
        <f>$A$133</f>
        <v>Supervisor With Vehicle (hrs)</v>
      </c>
      <c r="O721" s="78"/>
      <c r="P721" s="79">
        <f>$C$133</f>
        <v>105</v>
      </c>
      <c r="Q721" s="80">
        <f t="shared" si="34"/>
        <v>0</v>
      </c>
    </row>
    <row r="722" spans="1:17" outlineLevel="1" x14ac:dyDescent="0.25">
      <c r="A722" s="76"/>
      <c r="B722" s="77" t="str">
        <f>$A$134</f>
        <v>Custom 2</v>
      </c>
      <c r="C722" s="78"/>
      <c r="D722" s="79">
        <f>$C$134</f>
        <v>0</v>
      </c>
      <c r="E722" s="80">
        <f t="shared" si="32"/>
        <v>0</v>
      </c>
      <c r="G722" s="76"/>
      <c r="H722" s="77" t="str">
        <f>$A$134</f>
        <v>Custom 2</v>
      </c>
      <c r="I722" s="78"/>
      <c r="J722" s="79">
        <f>$C$134</f>
        <v>0</v>
      </c>
      <c r="K722" s="80">
        <f t="shared" si="33"/>
        <v>0</v>
      </c>
      <c r="M722" s="76"/>
      <c r="N722" s="77" t="str">
        <f>$A$134</f>
        <v>Custom 2</v>
      </c>
      <c r="O722" s="78"/>
      <c r="P722" s="79">
        <f>$C$134</f>
        <v>0</v>
      </c>
      <c r="Q722" s="80">
        <f t="shared" si="34"/>
        <v>0</v>
      </c>
    </row>
    <row r="723" spans="1:17" outlineLevel="1" x14ac:dyDescent="0.25">
      <c r="A723" s="76"/>
      <c r="B723" s="77" t="str">
        <f>$A$135</f>
        <v>Custom 3</v>
      </c>
      <c r="C723" s="78"/>
      <c r="D723" s="79">
        <f>$C$135</f>
        <v>0</v>
      </c>
      <c r="E723" s="80">
        <f t="shared" si="32"/>
        <v>0</v>
      </c>
      <c r="G723" s="76"/>
      <c r="H723" s="77" t="str">
        <f>$A$135</f>
        <v>Custom 3</v>
      </c>
      <c r="I723" s="78"/>
      <c r="J723" s="79">
        <f>$C$135</f>
        <v>0</v>
      </c>
      <c r="K723" s="80">
        <f t="shared" si="33"/>
        <v>0</v>
      </c>
      <c r="M723" s="76"/>
      <c r="N723" s="77" t="str">
        <f>$A$135</f>
        <v>Custom 3</v>
      </c>
      <c r="O723" s="78"/>
      <c r="P723" s="79">
        <f>$C$135</f>
        <v>0</v>
      </c>
      <c r="Q723" s="80">
        <f t="shared" si="34"/>
        <v>0</v>
      </c>
    </row>
    <row r="724" spans="1:17" outlineLevel="1" x14ac:dyDescent="0.25">
      <c r="A724" s="76"/>
      <c r="B724" s="77" t="str">
        <f>$A$136</f>
        <v>Custom 4</v>
      </c>
      <c r="C724" s="78"/>
      <c r="D724" s="79">
        <f>$C$136</f>
        <v>0</v>
      </c>
      <c r="E724" s="80">
        <f t="shared" si="32"/>
        <v>0</v>
      </c>
      <c r="G724" s="76"/>
      <c r="H724" s="77" t="str">
        <f>$A$136</f>
        <v>Custom 4</v>
      </c>
      <c r="I724" s="78"/>
      <c r="J724" s="79">
        <f>$C$136</f>
        <v>0</v>
      </c>
      <c r="K724" s="80">
        <f t="shared" si="33"/>
        <v>0</v>
      </c>
      <c r="M724" s="76"/>
      <c r="N724" s="77" t="str">
        <f>$A$136</f>
        <v>Custom 4</v>
      </c>
      <c r="O724" s="78"/>
      <c r="P724" s="79">
        <f>$C$136</f>
        <v>0</v>
      </c>
      <c r="Q724" s="80">
        <f t="shared" si="34"/>
        <v>0</v>
      </c>
    </row>
    <row r="725" spans="1:17" outlineLevel="1" x14ac:dyDescent="0.25">
      <c r="A725" s="76"/>
      <c r="B725" s="77" t="str">
        <f>$A$137</f>
        <v>6 Wheel Tipper</v>
      </c>
      <c r="C725" s="78"/>
      <c r="D725" s="79">
        <f>$C$137</f>
        <v>0</v>
      </c>
      <c r="E725" s="80">
        <f t="shared" si="32"/>
        <v>0</v>
      </c>
      <c r="G725" s="76"/>
      <c r="H725" s="77" t="str">
        <f>$A$137</f>
        <v>6 Wheel Tipper</v>
      </c>
      <c r="I725" s="78">
        <v>10</v>
      </c>
      <c r="J725" s="79">
        <f>$C$137</f>
        <v>0</v>
      </c>
      <c r="K725" s="80">
        <f t="shared" si="33"/>
        <v>0</v>
      </c>
      <c r="M725" s="76"/>
      <c r="N725" s="77" t="str">
        <f>$A$137</f>
        <v>6 Wheel Tipper</v>
      </c>
      <c r="O725" s="78"/>
      <c r="P725" s="79">
        <f>$C$137</f>
        <v>0</v>
      </c>
      <c r="Q725" s="80">
        <f t="shared" si="34"/>
        <v>0</v>
      </c>
    </row>
    <row r="726" spans="1:17" outlineLevel="1" x14ac:dyDescent="0.25">
      <c r="A726" s="76"/>
      <c r="B726" s="77" t="str">
        <f>$A$138</f>
        <v>5T Excavator</v>
      </c>
      <c r="C726" s="78"/>
      <c r="D726" s="79">
        <f>$C$138</f>
        <v>0</v>
      </c>
      <c r="E726" s="80">
        <f t="shared" si="32"/>
        <v>0</v>
      </c>
      <c r="G726" s="76"/>
      <c r="H726" s="77" t="str">
        <f>$A$138</f>
        <v>5T Excavator</v>
      </c>
      <c r="I726" s="78">
        <v>10</v>
      </c>
      <c r="J726" s="79">
        <f>$C$138</f>
        <v>0</v>
      </c>
      <c r="K726" s="80">
        <f t="shared" si="33"/>
        <v>0</v>
      </c>
      <c r="M726" s="76"/>
      <c r="N726" s="77" t="str">
        <f>$A$138</f>
        <v>5T Excavator</v>
      </c>
      <c r="O726" s="78"/>
      <c r="P726" s="79">
        <f>$C$138</f>
        <v>0</v>
      </c>
      <c r="Q726" s="80">
        <f t="shared" si="34"/>
        <v>0</v>
      </c>
    </row>
    <row r="727" spans="1:17" outlineLevel="1" x14ac:dyDescent="0.25">
      <c r="A727" s="76"/>
      <c r="B727" s="77" t="str">
        <f>$A$139</f>
        <v>Culvert Cleaner</v>
      </c>
      <c r="C727" s="78"/>
      <c r="D727" s="79">
        <f>$C$139</f>
        <v>0</v>
      </c>
      <c r="E727" s="80">
        <f t="shared" si="32"/>
        <v>0</v>
      </c>
      <c r="G727" s="76"/>
      <c r="H727" s="77" t="str">
        <f>$A$139</f>
        <v>Culvert Cleaner</v>
      </c>
      <c r="I727" s="78"/>
      <c r="J727" s="79">
        <f>$C$139</f>
        <v>0</v>
      </c>
      <c r="K727" s="80">
        <f t="shared" si="33"/>
        <v>0</v>
      </c>
      <c r="M727" s="76"/>
      <c r="N727" s="77" t="str">
        <f>$A$139</f>
        <v>Culvert Cleaner</v>
      </c>
      <c r="O727" s="78"/>
      <c r="P727" s="79">
        <f>$C$139</f>
        <v>0</v>
      </c>
      <c r="Q727" s="80">
        <f t="shared" si="34"/>
        <v>0</v>
      </c>
    </row>
    <row r="728" spans="1:17" outlineLevel="1" x14ac:dyDescent="0.25">
      <c r="A728" s="76"/>
      <c r="B728" s="77" t="str">
        <f>$A$141</f>
        <v>Purchase gravel (m3)</v>
      </c>
      <c r="C728" s="78"/>
      <c r="D728" s="79">
        <f>$C$141</f>
        <v>0.88</v>
      </c>
      <c r="E728" s="80">
        <f t="shared" si="32"/>
        <v>0</v>
      </c>
      <c r="G728" s="76"/>
      <c r="H728" s="77" t="str">
        <f>$A$141</f>
        <v>Purchase gravel (m3)</v>
      </c>
      <c r="I728" s="78">
        <v>100</v>
      </c>
      <c r="J728" s="79">
        <f>$C$141</f>
        <v>0.88</v>
      </c>
      <c r="K728" s="80">
        <f t="shared" si="33"/>
        <v>88</v>
      </c>
      <c r="M728" s="76"/>
      <c r="N728" s="77" t="str">
        <f>$A$141</f>
        <v>Purchase gravel (m3)</v>
      </c>
      <c r="O728" s="78"/>
      <c r="P728" s="79">
        <f>$C$141</f>
        <v>0.88</v>
      </c>
      <c r="Q728" s="80">
        <f t="shared" si="34"/>
        <v>0</v>
      </c>
    </row>
    <row r="729" spans="1:17" outlineLevel="1" x14ac:dyDescent="0.25">
      <c r="A729" s="76"/>
      <c r="B729" s="77" t="str">
        <f>$A$142</f>
        <v>Gravel Push Up (m3)</v>
      </c>
      <c r="C729" s="78">
        <v>10</v>
      </c>
      <c r="D729" s="79">
        <f>$C$142</f>
        <v>3</v>
      </c>
      <c r="E729" s="80">
        <f t="shared" si="32"/>
        <v>30</v>
      </c>
      <c r="G729" s="76"/>
      <c r="H729" s="77" t="str">
        <f>$A$142</f>
        <v>Gravel Push Up (m3)</v>
      </c>
      <c r="I729" s="78">
        <v>100</v>
      </c>
      <c r="J729" s="79">
        <f>$C$142</f>
        <v>3</v>
      </c>
      <c r="K729" s="80">
        <f t="shared" si="33"/>
        <v>300</v>
      </c>
      <c r="M729" s="76"/>
      <c r="N729" s="77" t="str">
        <f>$A$142</f>
        <v>Gravel Push Up (m3)</v>
      </c>
      <c r="O729" s="78"/>
      <c r="P729" s="79">
        <f>$C$142</f>
        <v>3</v>
      </c>
      <c r="Q729" s="80">
        <f t="shared" si="34"/>
        <v>0</v>
      </c>
    </row>
    <row r="730" spans="1:17" outlineLevel="1" x14ac:dyDescent="0.25">
      <c r="A730" s="76"/>
      <c r="B730" s="77" t="str">
        <f>$A$143</f>
        <v>Purchase water (kL)</v>
      </c>
      <c r="C730" s="78"/>
      <c r="D730" s="79">
        <f>$C$143</f>
        <v>1</v>
      </c>
      <c r="E730" s="80">
        <f t="shared" si="32"/>
        <v>0</v>
      </c>
      <c r="G730" s="76"/>
      <c r="H730" s="77" t="str">
        <f>$A$143</f>
        <v>Purchase water (kL)</v>
      </c>
      <c r="I730" s="78"/>
      <c r="J730" s="79">
        <f>$C$143</f>
        <v>1</v>
      </c>
      <c r="K730" s="80">
        <f t="shared" si="33"/>
        <v>0</v>
      </c>
      <c r="M730" s="76"/>
      <c r="N730" s="77" t="str">
        <f>$A$143</f>
        <v>Purchase water (kL)</v>
      </c>
      <c r="O730" s="78"/>
      <c r="P730" s="79">
        <f>$C$143</f>
        <v>1</v>
      </c>
      <c r="Q730" s="80">
        <f t="shared" si="34"/>
        <v>0</v>
      </c>
    </row>
    <row r="731" spans="1:17" outlineLevel="1" x14ac:dyDescent="0.25">
      <c r="A731" s="76"/>
      <c r="B731" s="77" t="str">
        <f>$A$144</f>
        <v>Concrete contract crew (days)</v>
      </c>
      <c r="C731" s="78"/>
      <c r="D731" s="79">
        <f>$C$144</f>
        <v>3500</v>
      </c>
      <c r="E731" s="80">
        <f t="shared" si="32"/>
        <v>0</v>
      </c>
      <c r="G731" s="76"/>
      <c r="H731" s="77" t="str">
        <f>$A$144</f>
        <v>Concrete contract crew (days)</v>
      </c>
      <c r="I731" s="78"/>
      <c r="J731" s="79">
        <f>$C$144</f>
        <v>3500</v>
      </c>
      <c r="K731" s="80">
        <f t="shared" si="33"/>
        <v>0</v>
      </c>
      <c r="M731" s="76"/>
      <c r="N731" s="77" t="str">
        <f>$A$144</f>
        <v>Concrete contract crew (days)</v>
      </c>
      <c r="O731" s="78"/>
      <c r="P731" s="79">
        <f>$C$144</f>
        <v>3500</v>
      </c>
      <c r="Q731" s="80">
        <f t="shared" si="34"/>
        <v>0</v>
      </c>
    </row>
    <row r="732" spans="1:17" outlineLevel="1" x14ac:dyDescent="0.25">
      <c r="A732" s="76"/>
      <c r="B732" s="77" t="str">
        <f>$A$145</f>
        <v>Concrete (m3)</v>
      </c>
      <c r="C732" s="78"/>
      <c r="D732" s="79">
        <f>$C$145</f>
        <v>300</v>
      </c>
      <c r="E732" s="80">
        <f t="shared" si="32"/>
        <v>0</v>
      </c>
      <c r="G732" s="76"/>
      <c r="H732" s="77" t="str">
        <f>$A$145</f>
        <v>Concrete (m3)</v>
      </c>
      <c r="I732" s="78"/>
      <c r="J732" s="79">
        <f>$C$145</f>
        <v>300</v>
      </c>
      <c r="K732" s="80">
        <f t="shared" si="33"/>
        <v>0</v>
      </c>
      <c r="M732" s="76"/>
      <c r="N732" s="77" t="str">
        <f>$A$145</f>
        <v>Concrete (m3)</v>
      </c>
      <c r="O732" s="78"/>
      <c r="P732" s="79">
        <f>$C$145</f>
        <v>300</v>
      </c>
      <c r="Q732" s="80">
        <f t="shared" si="34"/>
        <v>0</v>
      </c>
    </row>
    <row r="733" spans="1:17" outlineLevel="1" x14ac:dyDescent="0.25">
      <c r="A733" s="76"/>
      <c r="B733" s="77" t="str">
        <f>$A$146</f>
        <v>Sand Subgrade Push Up (m3)</v>
      </c>
      <c r="C733" s="78"/>
      <c r="D733" s="79">
        <f>$C$146</f>
        <v>0</v>
      </c>
      <c r="E733" s="80">
        <f t="shared" si="32"/>
        <v>0</v>
      </c>
      <c r="G733" s="76"/>
      <c r="H733" s="77" t="str">
        <f>$A$146</f>
        <v>Sand Subgrade Push Up (m3)</v>
      </c>
      <c r="I733" s="78"/>
      <c r="J733" s="79">
        <f>$C$146</f>
        <v>0</v>
      </c>
      <c r="K733" s="80">
        <f t="shared" si="33"/>
        <v>0</v>
      </c>
      <c r="M733" s="76"/>
      <c r="N733" s="77" t="str">
        <f>$A$146</f>
        <v>Sand Subgrade Push Up (m3)</v>
      </c>
      <c r="O733" s="78"/>
      <c r="P733" s="79">
        <f>$C$146</f>
        <v>0</v>
      </c>
      <c r="Q733" s="80">
        <f t="shared" si="34"/>
        <v>0</v>
      </c>
    </row>
    <row r="734" spans="1:17" outlineLevel="1" x14ac:dyDescent="0.25">
      <c r="A734" s="76"/>
      <c r="B734" s="77" t="str">
        <f>$A$147</f>
        <v>450mm RCP</v>
      </c>
      <c r="C734" s="78"/>
      <c r="D734" s="79">
        <f>$C$147</f>
        <v>250</v>
      </c>
      <c r="E734" s="80">
        <f t="shared" si="32"/>
        <v>0</v>
      </c>
      <c r="G734" s="76"/>
      <c r="H734" s="77" t="str">
        <f>$A$147</f>
        <v>450mm RCP</v>
      </c>
      <c r="I734" s="78">
        <v>8</v>
      </c>
      <c r="J734" s="79">
        <f>$C$147</f>
        <v>250</v>
      </c>
      <c r="K734" s="80">
        <f t="shared" si="33"/>
        <v>2000</v>
      </c>
      <c r="M734" s="76"/>
      <c r="N734" s="77" t="str">
        <f>$A$147</f>
        <v>450mm RCP</v>
      </c>
      <c r="O734" s="78"/>
      <c r="P734" s="79">
        <f>$C$147</f>
        <v>250</v>
      </c>
      <c r="Q734" s="80">
        <f t="shared" si="34"/>
        <v>0</v>
      </c>
    </row>
    <row r="735" spans="1:17" outlineLevel="1" x14ac:dyDescent="0.25">
      <c r="A735" s="76"/>
      <c r="B735" s="77" t="str">
        <f>$A$148</f>
        <v>375/450mm HW</v>
      </c>
      <c r="C735" s="78">
        <v>1</v>
      </c>
      <c r="D735" s="79">
        <f>$C$148</f>
        <v>300</v>
      </c>
      <c r="E735" s="80">
        <f t="shared" si="32"/>
        <v>300</v>
      </c>
      <c r="G735" s="76"/>
      <c r="H735" s="77" t="str">
        <f>$A$148</f>
        <v>375/450mm HW</v>
      </c>
      <c r="I735" s="78"/>
      <c r="J735" s="79">
        <f>$C$148</f>
        <v>300</v>
      </c>
      <c r="K735" s="80">
        <f t="shared" si="33"/>
        <v>0</v>
      </c>
      <c r="M735" s="76"/>
      <c r="N735" s="77" t="str">
        <f>$A$148</f>
        <v>375/450mm HW</v>
      </c>
      <c r="O735" s="78"/>
      <c r="P735" s="79">
        <f>$C$148</f>
        <v>300</v>
      </c>
      <c r="Q735" s="80">
        <f t="shared" si="34"/>
        <v>0</v>
      </c>
    </row>
    <row r="736" spans="1:17" outlineLevel="1" x14ac:dyDescent="0.25">
      <c r="A736" s="76"/>
      <c r="B736" s="77" t="str">
        <f>$A$149</f>
        <v>525/600mm HW</v>
      </c>
      <c r="C736" s="78"/>
      <c r="D736" s="79">
        <f>$C$149</f>
        <v>375</v>
      </c>
      <c r="E736" s="80">
        <f t="shared" si="32"/>
        <v>0</v>
      </c>
      <c r="G736" s="76"/>
      <c r="H736" s="77" t="str">
        <f>$A$149</f>
        <v>525/600mm HW</v>
      </c>
      <c r="I736" s="78"/>
      <c r="J736" s="79">
        <f>$C$149</f>
        <v>375</v>
      </c>
      <c r="K736" s="80">
        <f t="shared" si="33"/>
        <v>0</v>
      </c>
      <c r="M736" s="76"/>
      <c r="N736" s="77" t="str">
        <f>$A$149</f>
        <v>525/600mm HW</v>
      </c>
      <c r="O736" s="78"/>
      <c r="P736" s="79">
        <f>$C$149</f>
        <v>375</v>
      </c>
      <c r="Q736" s="80">
        <f t="shared" si="34"/>
        <v>0</v>
      </c>
    </row>
    <row r="737" spans="1:17" outlineLevel="1" x14ac:dyDescent="0.25">
      <c r="A737" s="76"/>
      <c r="B737" s="77" t="str">
        <f>$A$150</f>
        <v>900mm HW</v>
      </c>
      <c r="C737" s="78"/>
      <c r="D737" s="79">
        <f>$C$150</f>
        <v>0</v>
      </c>
      <c r="E737" s="80">
        <f t="shared" si="32"/>
        <v>0</v>
      </c>
      <c r="G737" s="76"/>
      <c r="H737" s="77" t="str">
        <f>$A$150</f>
        <v>900mm HW</v>
      </c>
      <c r="I737" s="78"/>
      <c r="J737" s="79">
        <f>$C$150</f>
        <v>0</v>
      </c>
      <c r="K737" s="80">
        <f t="shared" si="33"/>
        <v>0</v>
      </c>
      <c r="M737" s="76"/>
      <c r="N737" s="77" t="str">
        <f>$A$150</f>
        <v>900mm HW</v>
      </c>
      <c r="O737" s="78"/>
      <c r="P737" s="79">
        <f>$C$150</f>
        <v>0</v>
      </c>
      <c r="Q737" s="80">
        <f t="shared" si="34"/>
        <v>0</v>
      </c>
    </row>
    <row r="738" spans="1:17" outlineLevel="1" x14ac:dyDescent="0.25">
      <c r="A738" s="76"/>
      <c r="B738" s="77" t="str">
        <f>$A$151</f>
        <v>Rock Protection at 0.5m deep (m2)</v>
      </c>
      <c r="C738" s="78"/>
      <c r="D738" s="79">
        <f>$C$151</f>
        <v>0</v>
      </c>
      <c r="E738" s="80">
        <f t="shared" si="32"/>
        <v>0</v>
      </c>
      <c r="G738" s="76"/>
      <c r="H738" s="77" t="str">
        <f>$A$151</f>
        <v>Rock Protection at 0.5m deep (m2)</v>
      </c>
      <c r="I738" s="78"/>
      <c r="J738" s="79">
        <f>$C$151</f>
        <v>0</v>
      </c>
      <c r="K738" s="80">
        <f t="shared" si="33"/>
        <v>0</v>
      </c>
      <c r="M738" s="76"/>
      <c r="N738" s="77" t="str">
        <f>$A$151</f>
        <v>Rock Protection at 0.5m deep (m2)</v>
      </c>
      <c r="O738" s="78"/>
      <c r="P738" s="79">
        <f>$C$151</f>
        <v>0</v>
      </c>
      <c r="Q738" s="80">
        <f t="shared" si="34"/>
        <v>0</v>
      </c>
    </row>
    <row r="739" spans="1:17" outlineLevel="1" x14ac:dyDescent="0.25">
      <c r="A739" s="76"/>
      <c r="B739" s="77" t="str">
        <f>$A$152</f>
        <v>Bitumen 2 coat emulsion seal (m2)</v>
      </c>
      <c r="C739" s="78"/>
      <c r="D739" s="79">
        <f>$C$152</f>
        <v>22</v>
      </c>
      <c r="E739" s="80">
        <f t="shared" si="32"/>
        <v>0</v>
      </c>
      <c r="G739" s="76"/>
      <c r="H739" s="77" t="str">
        <f>$A$152</f>
        <v>Bitumen 2 coat emulsion seal (m2)</v>
      </c>
      <c r="I739" s="78"/>
      <c r="J739" s="79">
        <f>$C$152</f>
        <v>22</v>
      </c>
      <c r="K739" s="80">
        <f t="shared" si="33"/>
        <v>0</v>
      </c>
      <c r="M739" s="76"/>
      <c r="N739" s="77" t="str">
        <f>$A$152</f>
        <v>Bitumen 2 coat emulsion seal (m2)</v>
      </c>
      <c r="O739" s="78"/>
      <c r="P739" s="79">
        <f>$C$152</f>
        <v>22</v>
      </c>
      <c r="Q739" s="80">
        <f t="shared" si="34"/>
        <v>0</v>
      </c>
    </row>
    <row r="740" spans="1:17" outlineLevel="1" x14ac:dyDescent="0.25">
      <c r="A740" s="223"/>
      <c r="B740" s="77" t="str">
        <f>$A$153</f>
        <v>Traffic Signs and Cones (km/week)</v>
      </c>
      <c r="C740" s="78"/>
      <c r="D740" s="79">
        <f>$C$153</f>
        <v>500</v>
      </c>
      <c r="E740" s="80">
        <f t="shared" si="32"/>
        <v>0</v>
      </c>
      <c r="G740" s="223"/>
      <c r="H740" s="77" t="str">
        <f>$A$153</f>
        <v>Traffic Signs and Cones (km/week)</v>
      </c>
      <c r="I740" s="78"/>
      <c r="J740" s="79">
        <f>$C$153</f>
        <v>500</v>
      </c>
      <c r="K740" s="80">
        <f t="shared" si="33"/>
        <v>0</v>
      </c>
      <c r="M740" s="223"/>
      <c r="N740" s="77" t="str">
        <f>$A$153</f>
        <v>Traffic Signs and Cones (km/week)</v>
      </c>
      <c r="O740" s="78"/>
      <c r="P740" s="79">
        <f>$C$153</f>
        <v>500</v>
      </c>
      <c r="Q740" s="80">
        <f t="shared" si="34"/>
        <v>0</v>
      </c>
    </row>
    <row r="741" spans="1:17" outlineLevel="1" x14ac:dyDescent="0.25">
      <c r="A741" s="223"/>
      <c r="B741" s="77" t="str">
        <f>$A$154</f>
        <v>Custom 1</v>
      </c>
      <c r="C741" s="78"/>
      <c r="D741" s="79">
        <f>$C$154</f>
        <v>0</v>
      </c>
      <c r="E741" s="80">
        <f t="shared" si="32"/>
        <v>0</v>
      </c>
      <c r="G741" s="223"/>
      <c r="H741" s="77" t="str">
        <f>$A$154</f>
        <v>Custom 1</v>
      </c>
      <c r="I741" s="78"/>
      <c r="J741" s="79">
        <f>$C$154</f>
        <v>0</v>
      </c>
      <c r="K741" s="80">
        <f t="shared" si="33"/>
        <v>0</v>
      </c>
      <c r="M741" s="223"/>
      <c r="N741" s="77" t="str">
        <f>$A$154</f>
        <v>Custom 1</v>
      </c>
      <c r="O741" s="78"/>
      <c r="P741" s="79">
        <f>$C$154</f>
        <v>0</v>
      </c>
      <c r="Q741" s="80">
        <f t="shared" si="34"/>
        <v>0</v>
      </c>
    </row>
    <row r="742" spans="1:17" outlineLevel="1" x14ac:dyDescent="0.25">
      <c r="A742" s="223"/>
      <c r="B742" s="77" t="str">
        <f>$A$155</f>
        <v>Custom 2</v>
      </c>
      <c r="C742" s="78"/>
      <c r="D742" s="79">
        <f>$C$155</f>
        <v>0</v>
      </c>
      <c r="E742" s="80">
        <f t="shared" si="32"/>
        <v>0</v>
      </c>
      <c r="G742" s="223"/>
      <c r="H742" s="77" t="str">
        <f>$A$155</f>
        <v>Custom 2</v>
      </c>
      <c r="I742" s="78"/>
      <c r="J742" s="79">
        <f>$C$155</f>
        <v>0</v>
      </c>
      <c r="K742" s="80">
        <f t="shared" si="33"/>
        <v>0</v>
      </c>
      <c r="M742" s="223"/>
      <c r="N742" s="77" t="str">
        <f>$A$155</f>
        <v>Custom 2</v>
      </c>
      <c r="O742" s="78"/>
      <c r="P742" s="79">
        <f>$C$155</f>
        <v>0</v>
      </c>
      <c r="Q742" s="80">
        <f t="shared" si="34"/>
        <v>0</v>
      </c>
    </row>
    <row r="743" spans="1:17" outlineLevel="1" x14ac:dyDescent="0.25">
      <c r="A743" s="223"/>
      <c r="B743" s="77" t="str">
        <f>$A$156</f>
        <v>Custom 3</v>
      </c>
      <c r="C743" s="78"/>
      <c r="D743" s="79">
        <f>$C$156</f>
        <v>0</v>
      </c>
      <c r="E743" s="80">
        <f t="shared" si="32"/>
        <v>0</v>
      </c>
      <c r="G743" s="223"/>
      <c r="H743" s="77" t="str">
        <f>$A$156</f>
        <v>Custom 3</v>
      </c>
      <c r="I743" s="78"/>
      <c r="J743" s="79">
        <f>$C$156</f>
        <v>0</v>
      </c>
      <c r="K743" s="80">
        <f t="shared" si="33"/>
        <v>0</v>
      </c>
      <c r="M743" s="223"/>
      <c r="N743" s="77" t="str">
        <f>$A$156</f>
        <v>Custom 3</v>
      </c>
      <c r="O743" s="78"/>
      <c r="P743" s="79">
        <f>$C$156</f>
        <v>0</v>
      </c>
      <c r="Q743" s="80">
        <f t="shared" si="34"/>
        <v>0</v>
      </c>
    </row>
    <row r="744" spans="1:17" outlineLevel="1" x14ac:dyDescent="0.25">
      <c r="A744" s="223"/>
      <c r="B744" s="77" t="str">
        <f>$A$157</f>
        <v>Custom 4</v>
      </c>
      <c r="C744" s="78"/>
      <c r="D744" s="79">
        <f>$C$157</f>
        <v>0</v>
      </c>
      <c r="E744" s="80">
        <f t="shared" si="32"/>
        <v>0</v>
      </c>
      <c r="G744" s="223"/>
      <c r="H744" s="77" t="str">
        <f>$A$157</f>
        <v>Custom 4</v>
      </c>
      <c r="I744" s="78"/>
      <c r="J744" s="79">
        <f>$C$157</f>
        <v>0</v>
      </c>
      <c r="K744" s="80">
        <f t="shared" si="33"/>
        <v>0</v>
      </c>
      <c r="M744" s="223"/>
      <c r="N744" s="77" t="str">
        <f>$A$157</f>
        <v>Custom 4</v>
      </c>
      <c r="O744" s="78"/>
      <c r="P744" s="79">
        <f>$C$157</f>
        <v>0</v>
      </c>
      <c r="Q744" s="80">
        <f t="shared" si="34"/>
        <v>0</v>
      </c>
    </row>
    <row r="745" spans="1:17" outlineLevel="1" x14ac:dyDescent="0.25">
      <c r="A745" s="223"/>
      <c r="B745" s="77" t="str">
        <f>$A$158</f>
        <v>Custom 5</v>
      </c>
      <c r="C745" s="78"/>
      <c r="D745" s="79">
        <f>$C$158</f>
        <v>0</v>
      </c>
      <c r="E745" s="80">
        <f t="shared" si="32"/>
        <v>0</v>
      </c>
      <c r="G745" s="223"/>
      <c r="H745" s="77" t="str">
        <f>$A$158</f>
        <v>Custom 5</v>
      </c>
      <c r="I745" s="78"/>
      <c r="J745" s="79">
        <f>$C$158</f>
        <v>0</v>
      </c>
      <c r="K745" s="80">
        <f t="shared" si="33"/>
        <v>0</v>
      </c>
      <c r="M745" s="223"/>
      <c r="N745" s="77" t="str">
        <f>$A$158</f>
        <v>Custom 5</v>
      </c>
      <c r="O745" s="78"/>
      <c r="P745" s="79">
        <f>$C$158</f>
        <v>0</v>
      </c>
      <c r="Q745" s="80">
        <f t="shared" si="34"/>
        <v>0</v>
      </c>
    </row>
    <row r="746" spans="1:17" outlineLevel="1" x14ac:dyDescent="0.25">
      <c r="A746" s="223"/>
      <c r="B746" s="77" t="str">
        <f>$A$159</f>
        <v>Custom 6</v>
      </c>
      <c r="C746" s="78"/>
      <c r="D746" s="79">
        <f>$C$159</f>
        <v>0</v>
      </c>
      <c r="E746" s="80">
        <f t="shared" si="32"/>
        <v>0</v>
      </c>
      <c r="G746" s="223"/>
      <c r="H746" s="77" t="str">
        <f>$A$159</f>
        <v>Custom 6</v>
      </c>
      <c r="I746" s="78"/>
      <c r="J746" s="79">
        <f>$C$159</f>
        <v>0</v>
      </c>
      <c r="K746" s="80">
        <f t="shared" si="33"/>
        <v>0</v>
      </c>
      <c r="M746" s="223"/>
      <c r="N746" s="77" t="str">
        <f>$A$159</f>
        <v>Custom 6</v>
      </c>
      <c r="O746" s="78"/>
      <c r="P746" s="79">
        <f>$C$159</f>
        <v>0</v>
      </c>
      <c r="Q746" s="80">
        <f t="shared" si="34"/>
        <v>0</v>
      </c>
    </row>
    <row r="747" spans="1:17" outlineLevel="1" x14ac:dyDescent="0.25">
      <c r="A747" s="223"/>
      <c r="B747" s="77" t="str">
        <f>$A$160</f>
        <v>Custom 7</v>
      </c>
      <c r="C747" s="78"/>
      <c r="D747" s="79">
        <f>$C$160</f>
        <v>0</v>
      </c>
      <c r="E747" s="80">
        <f t="shared" si="32"/>
        <v>0</v>
      </c>
      <c r="G747" s="223"/>
      <c r="H747" s="77" t="str">
        <f>$A$160</f>
        <v>Custom 7</v>
      </c>
      <c r="I747" s="78"/>
      <c r="J747" s="79">
        <f>$C$160</f>
        <v>0</v>
      </c>
      <c r="K747" s="80">
        <f t="shared" si="33"/>
        <v>0</v>
      </c>
      <c r="M747" s="223"/>
      <c r="N747" s="77" t="str">
        <f>$A$160</f>
        <v>Custom 7</v>
      </c>
      <c r="O747" s="78"/>
      <c r="P747" s="79">
        <f>$C$160</f>
        <v>0</v>
      </c>
      <c r="Q747" s="80">
        <f t="shared" si="34"/>
        <v>0</v>
      </c>
    </row>
    <row r="748" spans="1:17" outlineLevel="1" x14ac:dyDescent="0.25">
      <c r="A748" s="223"/>
      <c r="B748" s="77" t="str">
        <f>$A$161</f>
        <v>Custom 8</v>
      </c>
      <c r="C748" s="78"/>
      <c r="D748" s="79">
        <f>$C$161</f>
        <v>0</v>
      </c>
      <c r="E748" s="80">
        <f t="shared" si="32"/>
        <v>0</v>
      </c>
      <c r="G748" s="223"/>
      <c r="H748" s="77" t="str">
        <f>$A$161</f>
        <v>Custom 8</v>
      </c>
      <c r="I748" s="78"/>
      <c r="J748" s="79">
        <f>$C$161</f>
        <v>0</v>
      </c>
      <c r="K748" s="80">
        <f t="shared" si="33"/>
        <v>0</v>
      </c>
      <c r="M748" s="223"/>
      <c r="N748" s="77" t="str">
        <f>$A$161</f>
        <v>Custom 8</v>
      </c>
      <c r="O748" s="78"/>
      <c r="P748" s="79">
        <f>$C$161</f>
        <v>0</v>
      </c>
      <c r="Q748" s="80">
        <f t="shared" si="34"/>
        <v>0</v>
      </c>
    </row>
    <row r="749" spans="1:17" outlineLevel="1" x14ac:dyDescent="0.25">
      <c r="A749" s="81" t="s">
        <v>122</v>
      </c>
      <c r="B749" s="82" t="s">
        <v>42</v>
      </c>
      <c r="C749" s="83" t="s">
        <v>121</v>
      </c>
      <c r="D749" s="84" t="s">
        <v>149</v>
      </c>
      <c r="E749" s="85">
        <f>IFERROR(C729/(D702*1000),"")</f>
        <v>0.01</v>
      </c>
      <c r="G749" s="81" t="s">
        <v>122</v>
      </c>
      <c r="H749" s="82" t="s">
        <v>42</v>
      </c>
      <c r="I749" s="83" t="s">
        <v>121</v>
      </c>
      <c r="J749" s="84" t="s">
        <v>149</v>
      </c>
      <c r="K749" s="85">
        <f>IFERROR(I729/(J702*1000),"")</f>
        <v>0.1</v>
      </c>
      <c r="M749" s="81" t="s">
        <v>122</v>
      </c>
      <c r="N749" s="82" t="s">
        <v>42</v>
      </c>
      <c r="O749" s="83" t="s">
        <v>121</v>
      </c>
      <c r="P749" s="84" t="s">
        <v>149</v>
      </c>
      <c r="Q749" s="85">
        <f>IFERROR(O729/(P702*1000),"")</f>
        <v>0</v>
      </c>
    </row>
    <row r="750" spans="1:17" outlineLevel="1" x14ac:dyDescent="0.25">
      <c r="A750" s="86"/>
      <c r="B750" s="82" t="s">
        <v>43</v>
      </c>
      <c r="C750" s="83" t="s">
        <v>121</v>
      </c>
      <c r="D750" s="87"/>
      <c r="E750" s="88"/>
      <c r="G750" s="86"/>
      <c r="H750" s="82" t="s">
        <v>43</v>
      </c>
      <c r="I750" s="83" t="s">
        <v>121</v>
      </c>
      <c r="J750" s="87"/>
      <c r="K750" s="88"/>
      <c r="M750" s="86"/>
      <c r="N750" s="82" t="s">
        <v>43</v>
      </c>
      <c r="O750" s="83" t="s">
        <v>121</v>
      </c>
      <c r="P750" s="87"/>
      <c r="Q750" s="88"/>
    </row>
    <row r="751" spans="1:17" outlineLevel="1" x14ac:dyDescent="0.25">
      <c r="A751" s="89"/>
      <c r="B751" s="82" t="s">
        <v>44</v>
      </c>
      <c r="C751" s="83" t="s">
        <v>121</v>
      </c>
      <c r="D751" s="87"/>
      <c r="E751" s="88"/>
      <c r="G751" s="89"/>
      <c r="H751" s="82" t="s">
        <v>44</v>
      </c>
      <c r="I751" s="83" t="s">
        <v>121</v>
      </c>
      <c r="J751" s="87"/>
      <c r="K751" s="88"/>
      <c r="M751" s="89"/>
      <c r="N751" s="82" t="s">
        <v>44</v>
      </c>
      <c r="O751" s="83" t="s">
        <v>121</v>
      </c>
      <c r="P751" s="87"/>
      <c r="Q751" s="88"/>
    </row>
    <row r="753" spans="1:17" ht="15.6" x14ac:dyDescent="0.3">
      <c r="A753" s="225" t="str">
        <f>D95</f>
        <v>Culvert Reconstruct</v>
      </c>
      <c r="B753" s="63"/>
      <c r="C753" s="63"/>
      <c r="D753" s="64">
        <v>1</v>
      </c>
      <c r="E753" s="65" t="s">
        <v>222</v>
      </c>
      <c r="G753" s="225" t="str">
        <f>D96</f>
        <v>Traffic Management - Signs</v>
      </c>
      <c r="H753" s="63"/>
      <c r="I753" s="63"/>
      <c r="J753" s="64">
        <v>1</v>
      </c>
      <c r="K753" s="65" t="s">
        <v>222</v>
      </c>
      <c r="L753" s="170"/>
      <c r="M753" s="225" t="str">
        <f>D97</f>
        <v>Traffic Management - Signals</v>
      </c>
      <c r="N753" s="63"/>
      <c r="O753" s="63"/>
      <c r="P753" s="64">
        <v>1</v>
      </c>
      <c r="Q753" s="65" t="s">
        <v>222</v>
      </c>
    </row>
    <row r="754" spans="1:17" x14ac:dyDescent="0.25">
      <c r="A754" s="439" t="str">
        <f>H95</f>
        <v>Cleanout and reconstruct complete culvert, including pipe, headwall etc. Reconstruct pavement on top</v>
      </c>
      <c r="B754" s="440"/>
      <c r="C754" s="441"/>
      <c r="D754" s="66">
        <f>D753*IF(C801="On",$D$167,1)*IF(C802="On",$D$168,1)*IF(C803="On",$D$169,1)</f>
        <v>1</v>
      </c>
      <c r="E754" s="67" t="s">
        <v>221</v>
      </c>
      <c r="G754" s="439" t="str">
        <f>H96</f>
        <v>Temporary road closure signs or cones to guide traffic around hazard</v>
      </c>
      <c r="H754" s="440"/>
      <c r="I754" s="441"/>
      <c r="J754" s="66">
        <f>J753*IF(I801="On",$D$167,1)*IF(I802="On",$D$168,1)*IF(I803="On",$D$169,1)</f>
        <v>1</v>
      </c>
      <c r="K754" s="67" t="s">
        <v>221</v>
      </c>
      <c r="L754" s="170"/>
      <c r="M754" s="439" t="str">
        <f>H97</f>
        <v>Temporary traffic signals and extensive cones to guide traffic around hazard</v>
      </c>
      <c r="N754" s="440"/>
      <c r="O754" s="441"/>
      <c r="P754" s="66">
        <f>P753*IF(O801="On",$D$167,1)*IF(O802="On",$D$168,1)*IF(O803="On",$D$169,1)</f>
        <v>1</v>
      </c>
      <c r="Q754" s="67" t="s">
        <v>221</v>
      </c>
    </row>
    <row r="755" spans="1:17" x14ac:dyDescent="0.25">
      <c r="A755" s="442"/>
      <c r="B755" s="443"/>
      <c r="C755" s="444"/>
      <c r="D755" s="68" t="s">
        <v>3</v>
      </c>
      <c r="E755" s="69">
        <f>SUM(E759:E800)</f>
        <v>24465.279999999999</v>
      </c>
      <c r="G755" s="442"/>
      <c r="H755" s="443"/>
      <c r="I755" s="444"/>
      <c r="J755" s="68" t="s">
        <v>3</v>
      </c>
      <c r="K755" s="69">
        <f>SUM(K759:K800)</f>
        <v>0</v>
      </c>
      <c r="L755" s="170"/>
      <c r="M755" s="442"/>
      <c r="N755" s="443"/>
      <c r="O755" s="444"/>
      <c r="P755" s="68" t="s">
        <v>3</v>
      </c>
      <c r="Q755" s="69">
        <f>SUM(Q759:Q800)</f>
        <v>0</v>
      </c>
    </row>
    <row r="756" spans="1:17" x14ac:dyDescent="0.25">
      <c r="A756" s="442"/>
      <c r="B756" s="443"/>
      <c r="C756" s="444"/>
      <c r="D756" s="70" t="str">
        <f>IF(E753="km/day","$ per l/m",IF(E753="item","Unit Cost",IF(E753="m^2","$ per m^2")))</f>
        <v>Unit Cost</v>
      </c>
      <c r="E756" s="69">
        <f>IF(E753="km/day",E755/(1000*D754),E755/D754)</f>
        <v>24465.279999999999</v>
      </c>
      <c r="G756" s="442"/>
      <c r="H756" s="443"/>
      <c r="I756" s="444"/>
      <c r="J756" s="70" t="str">
        <f>IF(K753="km/day","$ per l/m",IF(K753="item","Unit Cost",IF(K753="m^2","$ per m^2")))</f>
        <v>Unit Cost</v>
      </c>
      <c r="K756" s="69">
        <f>IF(K753="km/day",K755/(1000*J754),K755/J754)</f>
        <v>0</v>
      </c>
      <c r="L756" s="170"/>
      <c r="M756" s="442"/>
      <c r="N756" s="443"/>
      <c r="O756" s="444"/>
      <c r="P756" s="70" t="str">
        <f>IF(Q753="km/day","$ per l/m",IF(Q753="item","Unit Cost",IF(Q753="m^2","$ per m^2")))</f>
        <v>Unit Cost</v>
      </c>
      <c r="Q756" s="69">
        <f>IF(Q753="km/day",Q755/(1000*P754),Q755/P754)</f>
        <v>0</v>
      </c>
    </row>
    <row r="757" spans="1:17" x14ac:dyDescent="0.25">
      <c r="A757" s="445"/>
      <c r="B757" s="446"/>
      <c r="C757" s="447"/>
      <c r="D757" s="71" t="str">
        <f>IF(E753="km/day","$ per km","")</f>
        <v/>
      </c>
      <c r="E757" s="72" t="str">
        <f>IF(E753="km/day",E755/D754,"")</f>
        <v/>
      </c>
      <c r="G757" s="445"/>
      <c r="H757" s="446"/>
      <c r="I757" s="447"/>
      <c r="J757" s="71" t="str">
        <f>IF(K753="km/day","$ per km","")</f>
        <v/>
      </c>
      <c r="K757" s="72" t="str">
        <f>IF(K753="km/day",K755/J754,"")</f>
        <v/>
      </c>
      <c r="L757" s="170"/>
      <c r="M757" s="445"/>
      <c r="N757" s="446"/>
      <c r="O757" s="447"/>
      <c r="P757" s="71" t="str">
        <f>IF(Q753="km/day","$ per km","")</f>
        <v/>
      </c>
      <c r="Q757" s="72" t="str">
        <f>IF(Q753="km/day",Q755/P754,"")</f>
        <v/>
      </c>
    </row>
    <row r="758" spans="1:17" outlineLevel="1" x14ac:dyDescent="0.25">
      <c r="A758" s="73"/>
      <c r="B758" s="74" t="s">
        <v>19</v>
      </c>
      <c r="C758" s="74" t="s">
        <v>37</v>
      </c>
      <c r="D758" s="74" t="s">
        <v>36</v>
      </c>
      <c r="E758" s="75" t="s">
        <v>39</v>
      </c>
      <c r="G758" s="73"/>
      <c r="H758" s="74" t="s">
        <v>19</v>
      </c>
      <c r="I758" s="74" t="s">
        <v>37</v>
      </c>
      <c r="J758" s="74" t="s">
        <v>36</v>
      </c>
      <c r="K758" s="75" t="s">
        <v>39</v>
      </c>
      <c r="M758" s="73"/>
      <c r="N758" s="74" t="s">
        <v>19</v>
      </c>
      <c r="O758" s="74" t="s">
        <v>37</v>
      </c>
      <c r="P758" s="74" t="s">
        <v>36</v>
      </c>
      <c r="Q758" s="75" t="s">
        <v>39</v>
      </c>
    </row>
    <row r="759" spans="1:17" outlineLevel="1" x14ac:dyDescent="0.25">
      <c r="A759" s="76"/>
      <c r="B759" s="77" t="str">
        <f>$A$119</f>
        <v>Grader (hrs)</v>
      </c>
      <c r="C759" s="78">
        <v>10</v>
      </c>
      <c r="D759" s="79">
        <f>$C$119</f>
        <v>180</v>
      </c>
      <c r="E759" s="80">
        <f>C759*D759</f>
        <v>1800</v>
      </c>
      <c r="G759" s="76"/>
      <c r="H759" s="77" t="str">
        <f>$A$119</f>
        <v>Grader (hrs)</v>
      </c>
      <c r="I759" s="78"/>
      <c r="J759" s="79">
        <f>$C$119</f>
        <v>180</v>
      </c>
      <c r="K759" s="80">
        <f>I759*J759</f>
        <v>0</v>
      </c>
      <c r="M759" s="76"/>
      <c r="N759" s="77" t="str">
        <f>$A$119</f>
        <v>Grader (hrs)</v>
      </c>
      <c r="O759" s="78"/>
      <c r="P759" s="79">
        <f>$C$119</f>
        <v>180</v>
      </c>
      <c r="Q759" s="80">
        <f>O759*P759</f>
        <v>0</v>
      </c>
    </row>
    <row r="760" spans="1:17" outlineLevel="1" x14ac:dyDescent="0.25">
      <c r="A760" s="76"/>
      <c r="B760" s="77" t="str">
        <f>$A$120</f>
        <v>Loader (hrs)</v>
      </c>
      <c r="C760" s="78">
        <v>20</v>
      </c>
      <c r="D760" s="79">
        <f>$C$120</f>
        <v>175</v>
      </c>
      <c r="E760" s="80">
        <f t="shared" ref="E760:E800" si="35">C760*D760</f>
        <v>3500</v>
      </c>
      <c r="G760" s="76"/>
      <c r="H760" s="77" t="str">
        <f>$A$120</f>
        <v>Loader (hrs)</v>
      </c>
      <c r="I760" s="78"/>
      <c r="J760" s="79">
        <f>$C$120</f>
        <v>175</v>
      </c>
      <c r="K760" s="80">
        <f t="shared" ref="K760:K800" si="36">I760*J760</f>
        <v>0</v>
      </c>
      <c r="M760" s="76"/>
      <c r="N760" s="77" t="str">
        <f>$A$120</f>
        <v>Loader (hrs)</v>
      </c>
      <c r="O760" s="78"/>
      <c r="P760" s="79">
        <f>$C$120</f>
        <v>175</v>
      </c>
      <c r="Q760" s="80">
        <f t="shared" ref="Q760:Q800" si="37">O760*P760</f>
        <v>0</v>
      </c>
    </row>
    <row r="761" spans="1:17" outlineLevel="1" x14ac:dyDescent="0.25">
      <c r="A761" s="76"/>
      <c r="B761" s="77" t="str">
        <f>$A$121</f>
        <v>Excavator (hrs)</v>
      </c>
      <c r="C761" s="78">
        <v>20</v>
      </c>
      <c r="D761" s="79">
        <f>$C$121</f>
        <v>145</v>
      </c>
      <c r="E761" s="80">
        <f t="shared" si="35"/>
        <v>2900</v>
      </c>
      <c r="G761" s="76"/>
      <c r="H761" s="77" t="str">
        <f>$A$121</f>
        <v>Excavator (hrs)</v>
      </c>
      <c r="I761" s="78"/>
      <c r="J761" s="79">
        <f>$C$121</f>
        <v>145</v>
      </c>
      <c r="K761" s="80">
        <f t="shared" si="36"/>
        <v>0</v>
      </c>
      <c r="M761" s="76"/>
      <c r="N761" s="77" t="str">
        <f>$A$121</f>
        <v>Excavator (hrs)</v>
      </c>
      <c r="O761" s="78"/>
      <c r="P761" s="79">
        <f>$C$121</f>
        <v>145</v>
      </c>
      <c r="Q761" s="80">
        <f t="shared" si="37"/>
        <v>0</v>
      </c>
    </row>
    <row r="762" spans="1:17" outlineLevel="1" x14ac:dyDescent="0.25">
      <c r="A762" s="76"/>
      <c r="B762" s="77" t="str">
        <f>$A$122</f>
        <v>Backhoe (hrs)</v>
      </c>
      <c r="C762" s="78"/>
      <c r="D762" s="79">
        <f>$C$122</f>
        <v>145</v>
      </c>
      <c r="E762" s="80">
        <f t="shared" si="35"/>
        <v>0</v>
      </c>
      <c r="G762" s="76"/>
      <c r="H762" s="77" t="str">
        <f>$A$122</f>
        <v>Backhoe (hrs)</v>
      </c>
      <c r="I762" s="78"/>
      <c r="J762" s="79">
        <f>$C$122</f>
        <v>145</v>
      </c>
      <c r="K762" s="80">
        <f t="shared" si="36"/>
        <v>0</v>
      </c>
      <c r="M762" s="76"/>
      <c r="N762" s="77" t="str">
        <f>$A$122</f>
        <v>Backhoe (hrs)</v>
      </c>
      <c r="O762" s="78"/>
      <c r="P762" s="79">
        <f>$C$122</f>
        <v>145</v>
      </c>
      <c r="Q762" s="80">
        <f t="shared" si="37"/>
        <v>0</v>
      </c>
    </row>
    <row r="763" spans="1:17" outlineLevel="1" x14ac:dyDescent="0.25">
      <c r="A763" s="76"/>
      <c r="B763" s="77" t="str">
        <f>$A$123</f>
        <v>Road Train Side Tipper (hrs)</v>
      </c>
      <c r="C763" s="78">
        <v>10</v>
      </c>
      <c r="D763" s="79">
        <f>$C$123</f>
        <v>250</v>
      </c>
      <c r="E763" s="80">
        <f t="shared" si="35"/>
        <v>2500</v>
      </c>
      <c r="G763" s="76"/>
      <c r="H763" s="77" t="str">
        <f>$A$123</f>
        <v>Road Train Side Tipper (hrs)</v>
      </c>
      <c r="I763" s="78"/>
      <c r="J763" s="79">
        <f>$C$123</f>
        <v>250</v>
      </c>
      <c r="K763" s="80">
        <f t="shared" si="36"/>
        <v>0</v>
      </c>
      <c r="M763" s="76"/>
      <c r="N763" s="77" t="str">
        <f>$A$123</f>
        <v>Road Train Side Tipper (hrs)</v>
      </c>
      <c r="O763" s="78"/>
      <c r="P763" s="79">
        <f>$C$123</f>
        <v>250</v>
      </c>
      <c r="Q763" s="80">
        <f t="shared" si="37"/>
        <v>0</v>
      </c>
    </row>
    <row r="764" spans="1:17" outlineLevel="1" x14ac:dyDescent="0.25">
      <c r="A764" s="76"/>
      <c r="B764" s="77" t="str">
        <f>$A$124</f>
        <v>Semi Side Tipper (hrs)</v>
      </c>
      <c r="C764" s="78">
        <v>10</v>
      </c>
      <c r="D764" s="79">
        <f>$C$124</f>
        <v>200</v>
      </c>
      <c r="E764" s="80">
        <f t="shared" si="35"/>
        <v>2000</v>
      </c>
      <c r="G764" s="76"/>
      <c r="H764" s="77" t="str">
        <f>$A$124</f>
        <v>Semi Side Tipper (hrs)</v>
      </c>
      <c r="I764" s="78"/>
      <c r="J764" s="79">
        <f>$C$124</f>
        <v>200</v>
      </c>
      <c r="K764" s="80">
        <f t="shared" si="36"/>
        <v>0</v>
      </c>
      <c r="M764" s="76"/>
      <c r="N764" s="77" t="str">
        <f>$A$124</f>
        <v>Semi Side Tipper (hrs)</v>
      </c>
      <c r="O764" s="78"/>
      <c r="P764" s="79">
        <f>$C$124</f>
        <v>200</v>
      </c>
      <c r="Q764" s="80">
        <f t="shared" si="37"/>
        <v>0</v>
      </c>
    </row>
    <row r="765" spans="1:17" outlineLevel="1" x14ac:dyDescent="0.25">
      <c r="A765" s="76"/>
      <c r="B765" s="77" t="str">
        <f>$A$125</f>
        <v>Water Truck  (hrs)</v>
      </c>
      <c r="C765" s="78">
        <v>10</v>
      </c>
      <c r="D765" s="79">
        <f>$C$125</f>
        <v>165</v>
      </c>
      <c r="E765" s="80">
        <f t="shared" si="35"/>
        <v>1650</v>
      </c>
      <c r="G765" s="76"/>
      <c r="H765" s="77" t="str">
        <f>$A$125</f>
        <v>Water Truck  (hrs)</v>
      </c>
      <c r="I765" s="78"/>
      <c r="J765" s="79">
        <f>$C$125</f>
        <v>165</v>
      </c>
      <c r="K765" s="80">
        <f t="shared" si="36"/>
        <v>0</v>
      </c>
      <c r="M765" s="76"/>
      <c r="N765" s="77" t="str">
        <f>$A$125</f>
        <v>Water Truck  (hrs)</v>
      </c>
      <c r="O765" s="78"/>
      <c r="P765" s="79">
        <f>$C$125</f>
        <v>165</v>
      </c>
      <c r="Q765" s="80">
        <f t="shared" si="37"/>
        <v>0</v>
      </c>
    </row>
    <row r="766" spans="1:17" outlineLevel="1" x14ac:dyDescent="0.25">
      <c r="A766" s="76"/>
      <c r="B766" s="77" t="str">
        <f>$A$126</f>
        <v>Vibrating Roller (hrs)</v>
      </c>
      <c r="C766" s="78">
        <v>10</v>
      </c>
      <c r="D766" s="79">
        <f>$C$126</f>
        <v>135</v>
      </c>
      <c r="E766" s="80">
        <f t="shared" si="35"/>
        <v>1350</v>
      </c>
      <c r="G766" s="76"/>
      <c r="H766" s="77" t="str">
        <f>$A$126</f>
        <v>Vibrating Roller (hrs)</v>
      </c>
      <c r="I766" s="78"/>
      <c r="J766" s="79">
        <f>$C$126</f>
        <v>135</v>
      </c>
      <c r="K766" s="80">
        <f t="shared" si="36"/>
        <v>0</v>
      </c>
      <c r="M766" s="76"/>
      <c r="N766" s="77" t="str">
        <f>$A$126</f>
        <v>Vibrating Roller (hrs)</v>
      </c>
      <c r="O766" s="78"/>
      <c r="P766" s="79">
        <f>$C$126</f>
        <v>135</v>
      </c>
      <c r="Q766" s="80">
        <f t="shared" si="37"/>
        <v>0</v>
      </c>
    </row>
    <row r="767" spans="1:17" outlineLevel="1" x14ac:dyDescent="0.25">
      <c r="A767" s="76"/>
      <c r="B767" s="77" t="str">
        <f>$A$127</f>
        <v>Multi-tyred Roller (hrs)</v>
      </c>
      <c r="C767" s="78">
        <v>10</v>
      </c>
      <c r="D767" s="79">
        <f>$C$127</f>
        <v>135</v>
      </c>
      <c r="E767" s="80">
        <f t="shared" si="35"/>
        <v>1350</v>
      </c>
      <c r="G767" s="76"/>
      <c r="H767" s="77" t="str">
        <f>$A$127</f>
        <v>Multi-tyred Roller (hrs)</v>
      </c>
      <c r="I767" s="78"/>
      <c r="J767" s="79">
        <f>$C$127</f>
        <v>135</v>
      </c>
      <c r="K767" s="80">
        <f t="shared" si="36"/>
        <v>0</v>
      </c>
      <c r="M767" s="76"/>
      <c r="N767" s="77" t="str">
        <f>$A$127</f>
        <v>Multi-tyred Roller (hrs)</v>
      </c>
      <c r="O767" s="78"/>
      <c r="P767" s="79">
        <f>$C$127</f>
        <v>135</v>
      </c>
      <c r="Q767" s="80">
        <f t="shared" si="37"/>
        <v>0</v>
      </c>
    </row>
    <row r="768" spans="1:17" outlineLevel="1" x14ac:dyDescent="0.25">
      <c r="A768" s="76"/>
      <c r="B768" s="77" t="str">
        <f>$A$128</f>
        <v>Dozer (hrs)</v>
      </c>
      <c r="C768" s="78"/>
      <c r="D768" s="79">
        <f>$C$128</f>
        <v>310</v>
      </c>
      <c r="E768" s="80">
        <f t="shared" si="35"/>
        <v>0</v>
      </c>
      <c r="G768" s="76"/>
      <c r="H768" s="77" t="str">
        <f>$A$128</f>
        <v>Dozer (hrs)</v>
      </c>
      <c r="I768" s="78"/>
      <c r="J768" s="79">
        <f>$C$128</f>
        <v>310</v>
      </c>
      <c r="K768" s="80">
        <f t="shared" si="36"/>
        <v>0</v>
      </c>
      <c r="M768" s="76"/>
      <c r="N768" s="77" t="str">
        <f>$A$128</f>
        <v>Dozer (hrs)</v>
      </c>
      <c r="O768" s="78"/>
      <c r="P768" s="79">
        <f>$C$128</f>
        <v>310</v>
      </c>
      <c r="Q768" s="80">
        <f t="shared" si="37"/>
        <v>0</v>
      </c>
    </row>
    <row r="769" spans="1:17" outlineLevel="1" x14ac:dyDescent="0.25">
      <c r="A769" s="76"/>
      <c r="B769" s="77" t="str">
        <f>$A$129</f>
        <v>Transport Float (hrs)</v>
      </c>
      <c r="C769" s="78"/>
      <c r="D769" s="79">
        <f>$C$129</f>
        <v>0</v>
      </c>
      <c r="E769" s="80">
        <f t="shared" si="35"/>
        <v>0</v>
      </c>
      <c r="G769" s="76"/>
      <c r="H769" s="77" t="str">
        <f>$A$129</f>
        <v>Transport Float (hrs)</v>
      </c>
      <c r="I769" s="78"/>
      <c r="J769" s="79">
        <f>$C$129</f>
        <v>0</v>
      </c>
      <c r="K769" s="80">
        <f t="shared" si="36"/>
        <v>0</v>
      </c>
      <c r="M769" s="76"/>
      <c r="N769" s="77" t="str">
        <f>$A$129</f>
        <v>Transport Float (hrs)</v>
      </c>
      <c r="O769" s="78"/>
      <c r="P769" s="79">
        <f>$C$129</f>
        <v>0</v>
      </c>
      <c r="Q769" s="80">
        <f t="shared" si="37"/>
        <v>0</v>
      </c>
    </row>
    <row r="770" spans="1:17" outlineLevel="1" x14ac:dyDescent="0.25">
      <c r="A770" s="76"/>
      <c r="B770" s="77" t="str">
        <f>$A$130</f>
        <v>Pump (hrs)</v>
      </c>
      <c r="C770" s="78">
        <v>10</v>
      </c>
      <c r="D770" s="79">
        <f>$C$130</f>
        <v>1</v>
      </c>
      <c r="E770" s="80">
        <f t="shared" si="35"/>
        <v>10</v>
      </c>
      <c r="G770" s="76"/>
      <c r="H770" s="77" t="str">
        <f>$A$130</f>
        <v>Pump (hrs)</v>
      </c>
      <c r="I770" s="78"/>
      <c r="J770" s="79">
        <f>$C$130</f>
        <v>1</v>
      </c>
      <c r="K770" s="80">
        <f t="shared" si="36"/>
        <v>0</v>
      </c>
      <c r="M770" s="76"/>
      <c r="N770" s="77" t="str">
        <f>$A$130</f>
        <v>Pump (hrs)</v>
      </c>
      <c r="O770" s="78"/>
      <c r="P770" s="79">
        <f>$C$130</f>
        <v>1</v>
      </c>
      <c r="Q770" s="80">
        <f t="shared" si="37"/>
        <v>0</v>
      </c>
    </row>
    <row r="771" spans="1:17" outlineLevel="1" x14ac:dyDescent="0.25">
      <c r="A771" s="76"/>
      <c r="B771" s="77" t="str">
        <f>$A$131</f>
        <v>2 Labourers and Light Vehicle (days)</v>
      </c>
      <c r="C771" s="78">
        <v>2</v>
      </c>
      <c r="D771" s="79">
        <f>$C$131</f>
        <v>1900</v>
      </c>
      <c r="E771" s="80">
        <f t="shared" si="35"/>
        <v>3800</v>
      </c>
      <c r="G771" s="76"/>
      <c r="H771" s="77" t="str">
        <f>$A$131</f>
        <v>2 Labourers and Light Vehicle (days)</v>
      </c>
      <c r="I771" s="78"/>
      <c r="J771" s="79">
        <f>$C$131</f>
        <v>1900</v>
      </c>
      <c r="K771" s="80">
        <f t="shared" si="36"/>
        <v>0</v>
      </c>
      <c r="M771" s="76"/>
      <c r="N771" s="77" t="str">
        <f>$A$131</f>
        <v>2 Labourers and Light Vehicle (days)</v>
      </c>
      <c r="O771" s="78"/>
      <c r="P771" s="79">
        <f>$C$131</f>
        <v>1900</v>
      </c>
      <c r="Q771" s="80">
        <f t="shared" si="37"/>
        <v>0</v>
      </c>
    </row>
    <row r="772" spans="1:17" outlineLevel="1" x14ac:dyDescent="0.25">
      <c r="A772" s="76"/>
      <c r="B772" s="77" t="str">
        <f>$A$132</f>
        <v>2 Man Traffic Crew and Ute</v>
      </c>
      <c r="C772" s="78">
        <v>2</v>
      </c>
      <c r="D772" s="79">
        <f>$C$132</f>
        <v>240</v>
      </c>
      <c r="E772" s="80">
        <f t="shared" si="35"/>
        <v>480</v>
      </c>
      <c r="G772" s="76"/>
      <c r="H772" s="77" t="str">
        <f>$A$132</f>
        <v>2 Man Traffic Crew and Ute</v>
      </c>
      <c r="I772" s="78"/>
      <c r="J772" s="79">
        <f>$C$132</f>
        <v>240</v>
      </c>
      <c r="K772" s="80">
        <f t="shared" si="36"/>
        <v>0</v>
      </c>
      <c r="M772" s="76"/>
      <c r="N772" s="77" t="str">
        <f>$A$132</f>
        <v>2 Man Traffic Crew and Ute</v>
      </c>
      <c r="O772" s="78"/>
      <c r="P772" s="79">
        <f>$C$132</f>
        <v>240</v>
      </c>
      <c r="Q772" s="80">
        <f t="shared" si="37"/>
        <v>0</v>
      </c>
    </row>
    <row r="773" spans="1:17" outlineLevel="1" x14ac:dyDescent="0.25">
      <c r="A773" s="76"/>
      <c r="B773" s="77" t="str">
        <f>$A$133</f>
        <v>Supervisor With Vehicle (hrs)</v>
      </c>
      <c r="C773" s="78"/>
      <c r="D773" s="79">
        <f>$C$133</f>
        <v>105</v>
      </c>
      <c r="E773" s="80">
        <f t="shared" si="35"/>
        <v>0</v>
      </c>
      <c r="G773" s="76"/>
      <c r="H773" s="77" t="str">
        <f>$A$133</f>
        <v>Supervisor With Vehicle (hrs)</v>
      </c>
      <c r="I773" s="78"/>
      <c r="J773" s="79">
        <f>$C$133</f>
        <v>105</v>
      </c>
      <c r="K773" s="80">
        <f t="shared" si="36"/>
        <v>0</v>
      </c>
      <c r="M773" s="76"/>
      <c r="N773" s="77" t="str">
        <f>$A$133</f>
        <v>Supervisor With Vehicle (hrs)</v>
      </c>
      <c r="O773" s="78"/>
      <c r="P773" s="79">
        <f>$C$133</f>
        <v>105</v>
      </c>
      <c r="Q773" s="80">
        <f t="shared" si="37"/>
        <v>0</v>
      </c>
    </row>
    <row r="774" spans="1:17" outlineLevel="1" x14ac:dyDescent="0.25">
      <c r="A774" s="76"/>
      <c r="B774" s="77" t="str">
        <f>$A$134</f>
        <v>Custom 2</v>
      </c>
      <c r="C774" s="78"/>
      <c r="D774" s="79">
        <f>$C$134</f>
        <v>0</v>
      </c>
      <c r="E774" s="80">
        <f t="shared" si="35"/>
        <v>0</v>
      </c>
      <c r="G774" s="76"/>
      <c r="H774" s="77" t="str">
        <f>$A$134</f>
        <v>Custom 2</v>
      </c>
      <c r="I774" s="78"/>
      <c r="J774" s="79">
        <f>$C$134</f>
        <v>0</v>
      </c>
      <c r="K774" s="80">
        <f t="shared" si="36"/>
        <v>0</v>
      </c>
      <c r="M774" s="76"/>
      <c r="N774" s="77" t="str">
        <f>$A$134</f>
        <v>Custom 2</v>
      </c>
      <c r="O774" s="78"/>
      <c r="P774" s="79">
        <f>$C$134</f>
        <v>0</v>
      </c>
      <c r="Q774" s="80">
        <f t="shared" si="37"/>
        <v>0</v>
      </c>
    </row>
    <row r="775" spans="1:17" outlineLevel="1" x14ac:dyDescent="0.25">
      <c r="A775" s="76"/>
      <c r="B775" s="77" t="str">
        <f>$A$135</f>
        <v>Custom 3</v>
      </c>
      <c r="C775" s="78"/>
      <c r="D775" s="79">
        <f>$C$135</f>
        <v>0</v>
      </c>
      <c r="E775" s="80">
        <f t="shared" si="35"/>
        <v>0</v>
      </c>
      <c r="G775" s="76"/>
      <c r="H775" s="77" t="str">
        <f>$A$135</f>
        <v>Custom 3</v>
      </c>
      <c r="I775" s="78"/>
      <c r="J775" s="79">
        <f>$C$135</f>
        <v>0</v>
      </c>
      <c r="K775" s="80">
        <f t="shared" si="36"/>
        <v>0</v>
      </c>
      <c r="M775" s="76"/>
      <c r="N775" s="77" t="str">
        <f>$A$135</f>
        <v>Custom 3</v>
      </c>
      <c r="O775" s="78"/>
      <c r="P775" s="79">
        <f>$C$135</f>
        <v>0</v>
      </c>
      <c r="Q775" s="80">
        <f t="shared" si="37"/>
        <v>0</v>
      </c>
    </row>
    <row r="776" spans="1:17" outlineLevel="1" x14ac:dyDescent="0.25">
      <c r="A776" s="76"/>
      <c r="B776" s="77" t="str">
        <f>$A$136</f>
        <v>Custom 4</v>
      </c>
      <c r="C776" s="78"/>
      <c r="D776" s="79">
        <f>$C$136</f>
        <v>0</v>
      </c>
      <c r="E776" s="80">
        <f t="shared" si="35"/>
        <v>0</v>
      </c>
      <c r="G776" s="76"/>
      <c r="H776" s="77" t="str">
        <f>$A$136</f>
        <v>Custom 4</v>
      </c>
      <c r="I776" s="78"/>
      <c r="J776" s="79">
        <f>$C$136</f>
        <v>0</v>
      </c>
      <c r="K776" s="80">
        <f t="shared" si="36"/>
        <v>0</v>
      </c>
      <c r="M776" s="76"/>
      <c r="N776" s="77" t="str">
        <f>$A$136</f>
        <v>Custom 4</v>
      </c>
      <c r="O776" s="78"/>
      <c r="P776" s="79">
        <f>$C$136</f>
        <v>0</v>
      </c>
      <c r="Q776" s="80">
        <f t="shared" si="37"/>
        <v>0</v>
      </c>
    </row>
    <row r="777" spans="1:17" outlineLevel="1" x14ac:dyDescent="0.25">
      <c r="A777" s="76"/>
      <c r="B777" s="77" t="str">
        <f>$A$137</f>
        <v>6 Wheel Tipper</v>
      </c>
      <c r="C777" s="78"/>
      <c r="D777" s="79">
        <f>$C$137</f>
        <v>0</v>
      </c>
      <c r="E777" s="80">
        <f t="shared" si="35"/>
        <v>0</v>
      </c>
      <c r="G777" s="76"/>
      <c r="H777" s="77" t="str">
        <f>$A$137</f>
        <v>6 Wheel Tipper</v>
      </c>
      <c r="I777" s="78"/>
      <c r="J777" s="79">
        <f>$C$137</f>
        <v>0</v>
      </c>
      <c r="K777" s="80">
        <f t="shared" si="36"/>
        <v>0</v>
      </c>
      <c r="M777" s="76"/>
      <c r="N777" s="77" t="str">
        <f>$A$137</f>
        <v>6 Wheel Tipper</v>
      </c>
      <c r="O777" s="78"/>
      <c r="P777" s="79">
        <f>$C$137</f>
        <v>0</v>
      </c>
      <c r="Q777" s="80">
        <f t="shared" si="37"/>
        <v>0</v>
      </c>
    </row>
    <row r="778" spans="1:17" outlineLevel="1" x14ac:dyDescent="0.25">
      <c r="A778" s="76"/>
      <c r="B778" s="77" t="str">
        <f>$A$138</f>
        <v>5T Excavator</v>
      </c>
      <c r="C778" s="78"/>
      <c r="D778" s="79">
        <f>$C$138</f>
        <v>0</v>
      </c>
      <c r="E778" s="80">
        <f t="shared" si="35"/>
        <v>0</v>
      </c>
      <c r="G778" s="76"/>
      <c r="H778" s="77" t="str">
        <f>$A$138</f>
        <v>5T Excavator</v>
      </c>
      <c r="I778" s="78"/>
      <c r="J778" s="79">
        <f>$C$138</f>
        <v>0</v>
      </c>
      <c r="K778" s="80">
        <f t="shared" si="36"/>
        <v>0</v>
      </c>
      <c r="M778" s="76"/>
      <c r="N778" s="77" t="str">
        <f>$A$138</f>
        <v>5T Excavator</v>
      </c>
      <c r="O778" s="78"/>
      <c r="P778" s="79">
        <f>$C$138</f>
        <v>0</v>
      </c>
      <c r="Q778" s="80">
        <f t="shared" si="37"/>
        <v>0</v>
      </c>
    </row>
    <row r="779" spans="1:17" outlineLevel="1" x14ac:dyDescent="0.25">
      <c r="A779" s="76"/>
      <c r="B779" s="77" t="str">
        <f>$A$139</f>
        <v>Culvert Cleaner</v>
      </c>
      <c r="C779" s="78"/>
      <c r="D779" s="79">
        <f>$C$139</f>
        <v>0</v>
      </c>
      <c r="E779" s="80">
        <f t="shared" si="35"/>
        <v>0</v>
      </c>
      <c r="G779" s="76"/>
      <c r="H779" s="77" t="str">
        <f>$A$139</f>
        <v>Culvert Cleaner</v>
      </c>
      <c r="I779" s="78"/>
      <c r="J779" s="79">
        <f>$C$139</f>
        <v>0</v>
      </c>
      <c r="K779" s="80">
        <f t="shared" si="36"/>
        <v>0</v>
      </c>
      <c r="M779" s="76"/>
      <c r="N779" s="77" t="str">
        <f>$A$139</f>
        <v>Culvert Cleaner</v>
      </c>
      <c r="O779" s="78"/>
      <c r="P779" s="79">
        <f>$C$139</f>
        <v>0</v>
      </c>
      <c r="Q779" s="80">
        <f t="shared" si="37"/>
        <v>0</v>
      </c>
    </row>
    <row r="780" spans="1:17" outlineLevel="1" x14ac:dyDescent="0.25">
      <c r="A780" s="76"/>
      <c r="B780" s="77" t="str">
        <f>$A$141</f>
        <v>Purchase gravel (m3)</v>
      </c>
      <c r="C780" s="78">
        <v>6</v>
      </c>
      <c r="D780" s="79">
        <f>$C$141</f>
        <v>0.88</v>
      </c>
      <c r="E780" s="80">
        <f t="shared" si="35"/>
        <v>5.28</v>
      </c>
      <c r="G780" s="76"/>
      <c r="H780" s="77" t="str">
        <f>$A$141</f>
        <v>Purchase gravel (m3)</v>
      </c>
      <c r="I780" s="78"/>
      <c r="J780" s="79">
        <f>$C$141</f>
        <v>0.88</v>
      </c>
      <c r="K780" s="80">
        <f t="shared" si="36"/>
        <v>0</v>
      </c>
      <c r="M780" s="76"/>
      <c r="N780" s="77" t="str">
        <f>$A$141</f>
        <v>Purchase gravel (m3)</v>
      </c>
      <c r="O780" s="78"/>
      <c r="P780" s="79">
        <f>$C$141</f>
        <v>0.88</v>
      </c>
      <c r="Q780" s="80">
        <f t="shared" si="37"/>
        <v>0</v>
      </c>
    </row>
    <row r="781" spans="1:17" outlineLevel="1" x14ac:dyDescent="0.25">
      <c r="A781" s="76"/>
      <c r="B781" s="77" t="str">
        <f>$A$142</f>
        <v>Gravel Push Up (m3)</v>
      </c>
      <c r="C781" s="78">
        <v>6</v>
      </c>
      <c r="D781" s="79">
        <f>$C$142</f>
        <v>3</v>
      </c>
      <c r="E781" s="80">
        <f t="shared" si="35"/>
        <v>18</v>
      </c>
      <c r="G781" s="76"/>
      <c r="H781" s="77" t="str">
        <f>$A$142</f>
        <v>Gravel Push Up (m3)</v>
      </c>
      <c r="I781" s="78"/>
      <c r="J781" s="79">
        <f>$C$142</f>
        <v>3</v>
      </c>
      <c r="K781" s="80">
        <f t="shared" si="36"/>
        <v>0</v>
      </c>
      <c r="M781" s="76"/>
      <c r="N781" s="77" t="str">
        <f>$A$142</f>
        <v>Gravel Push Up (m3)</v>
      </c>
      <c r="O781" s="78"/>
      <c r="P781" s="79">
        <f>$C$142</f>
        <v>3</v>
      </c>
      <c r="Q781" s="80">
        <f t="shared" si="37"/>
        <v>0</v>
      </c>
    </row>
    <row r="782" spans="1:17" outlineLevel="1" x14ac:dyDescent="0.25">
      <c r="A782" s="76"/>
      <c r="B782" s="77" t="str">
        <f>$A$143</f>
        <v>Purchase water (kL)</v>
      </c>
      <c r="C782" s="78">
        <v>2</v>
      </c>
      <c r="D782" s="79">
        <f>$C$143</f>
        <v>1</v>
      </c>
      <c r="E782" s="80">
        <f t="shared" si="35"/>
        <v>2</v>
      </c>
      <c r="G782" s="76"/>
      <c r="H782" s="77" t="str">
        <f>$A$143</f>
        <v>Purchase water (kL)</v>
      </c>
      <c r="I782" s="78"/>
      <c r="J782" s="79">
        <f>$C$143</f>
        <v>1</v>
      </c>
      <c r="K782" s="80">
        <f t="shared" si="36"/>
        <v>0</v>
      </c>
      <c r="M782" s="76"/>
      <c r="N782" s="77" t="str">
        <f>$A$143</f>
        <v>Purchase water (kL)</v>
      </c>
      <c r="O782" s="78"/>
      <c r="P782" s="79">
        <f>$C$143</f>
        <v>1</v>
      </c>
      <c r="Q782" s="80">
        <f t="shared" si="37"/>
        <v>0</v>
      </c>
    </row>
    <row r="783" spans="1:17" outlineLevel="1" x14ac:dyDescent="0.25">
      <c r="A783" s="76"/>
      <c r="B783" s="77" t="str">
        <f>$A$144</f>
        <v>Concrete contract crew (days)</v>
      </c>
      <c r="C783" s="78"/>
      <c r="D783" s="79">
        <f>$C$144</f>
        <v>3500</v>
      </c>
      <c r="E783" s="80">
        <f t="shared" si="35"/>
        <v>0</v>
      </c>
      <c r="G783" s="76"/>
      <c r="H783" s="77" t="str">
        <f>$A$144</f>
        <v>Concrete contract crew (days)</v>
      </c>
      <c r="I783" s="78"/>
      <c r="J783" s="79">
        <f>$C$144</f>
        <v>3500</v>
      </c>
      <c r="K783" s="80">
        <f t="shared" si="36"/>
        <v>0</v>
      </c>
      <c r="M783" s="76"/>
      <c r="N783" s="77" t="str">
        <f>$A$144</f>
        <v>Concrete contract crew (days)</v>
      </c>
      <c r="O783" s="78"/>
      <c r="P783" s="79">
        <f>$C$144</f>
        <v>3500</v>
      </c>
      <c r="Q783" s="80">
        <f t="shared" si="37"/>
        <v>0</v>
      </c>
    </row>
    <row r="784" spans="1:17" outlineLevel="1" x14ac:dyDescent="0.25">
      <c r="A784" s="76"/>
      <c r="B784" s="77" t="str">
        <f>$A$145</f>
        <v>Concrete (m3)</v>
      </c>
      <c r="C784" s="78"/>
      <c r="D784" s="79">
        <f>$C$145</f>
        <v>300</v>
      </c>
      <c r="E784" s="80">
        <f t="shared" si="35"/>
        <v>0</v>
      </c>
      <c r="G784" s="76"/>
      <c r="H784" s="77" t="str">
        <f>$A$145</f>
        <v>Concrete (m3)</v>
      </c>
      <c r="I784" s="78"/>
      <c r="J784" s="79">
        <f>$C$145</f>
        <v>300</v>
      </c>
      <c r="K784" s="80">
        <f t="shared" si="36"/>
        <v>0</v>
      </c>
      <c r="M784" s="76"/>
      <c r="N784" s="77" t="str">
        <f>$A$145</f>
        <v>Concrete (m3)</v>
      </c>
      <c r="O784" s="78"/>
      <c r="P784" s="79">
        <f>$C$145</f>
        <v>300</v>
      </c>
      <c r="Q784" s="80">
        <f t="shared" si="37"/>
        <v>0</v>
      </c>
    </row>
    <row r="785" spans="1:17" outlineLevel="1" x14ac:dyDescent="0.25">
      <c r="A785" s="76"/>
      <c r="B785" s="77" t="str">
        <f>$A$146</f>
        <v>Sand Subgrade Push Up (m3)</v>
      </c>
      <c r="C785" s="78"/>
      <c r="D785" s="79">
        <f>$C$146</f>
        <v>0</v>
      </c>
      <c r="E785" s="80">
        <f t="shared" si="35"/>
        <v>0</v>
      </c>
      <c r="G785" s="76"/>
      <c r="H785" s="77" t="str">
        <f>$A$146</f>
        <v>Sand Subgrade Push Up (m3)</v>
      </c>
      <c r="I785" s="78"/>
      <c r="J785" s="79">
        <f>$C$146</f>
        <v>0</v>
      </c>
      <c r="K785" s="80">
        <f t="shared" si="36"/>
        <v>0</v>
      </c>
      <c r="M785" s="76"/>
      <c r="N785" s="77" t="str">
        <f>$A$146</f>
        <v>Sand Subgrade Push Up (m3)</v>
      </c>
      <c r="O785" s="78"/>
      <c r="P785" s="79">
        <f>$C$146</f>
        <v>0</v>
      </c>
      <c r="Q785" s="80">
        <f t="shared" si="37"/>
        <v>0</v>
      </c>
    </row>
    <row r="786" spans="1:17" outlineLevel="1" x14ac:dyDescent="0.25">
      <c r="A786" s="76"/>
      <c r="B786" s="77" t="str">
        <f>$A$147</f>
        <v>450mm RCP</v>
      </c>
      <c r="C786" s="78">
        <v>10</v>
      </c>
      <c r="D786" s="79">
        <f>$C$147</f>
        <v>250</v>
      </c>
      <c r="E786" s="80">
        <f t="shared" si="35"/>
        <v>2500</v>
      </c>
      <c r="G786" s="76"/>
      <c r="H786" s="77" t="str">
        <f>$A$147</f>
        <v>450mm RCP</v>
      </c>
      <c r="I786" s="78"/>
      <c r="J786" s="79">
        <f>$C$147</f>
        <v>250</v>
      </c>
      <c r="K786" s="80">
        <f t="shared" si="36"/>
        <v>0</v>
      </c>
      <c r="M786" s="76"/>
      <c r="N786" s="77" t="str">
        <f>$A$147</f>
        <v>450mm RCP</v>
      </c>
      <c r="O786" s="78"/>
      <c r="P786" s="79">
        <f>$C$147</f>
        <v>250</v>
      </c>
      <c r="Q786" s="80">
        <f t="shared" si="37"/>
        <v>0</v>
      </c>
    </row>
    <row r="787" spans="1:17" outlineLevel="1" x14ac:dyDescent="0.25">
      <c r="A787" s="76"/>
      <c r="B787" s="77" t="str">
        <f>$A$148</f>
        <v>375/450mm HW</v>
      </c>
      <c r="C787" s="78">
        <v>2</v>
      </c>
      <c r="D787" s="79">
        <f>$C$148</f>
        <v>300</v>
      </c>
      <c r="E787" s="80">
        <f t="shared" si="35"/>
        <v>600</v>
      </c>
      <c r="G787" s="76"/>
      <c r="H787" s="77" t="str">
        <f>$A$148</f>
        <v>375/450mm HW</v>
      </c>
      <c r="I787" s="78"/>
      <c r="J787" s="79">
        <f>$C$148</f>
        <v>300</v>
      </c>
      <c r="K787" s="80">
        <f t="shared" si="36"/>
        <v>0</v>
      </c>
      <c r="M787" s="76"/>
      <c r="N787" s="77" t="str">
        <f>$A$148</f>
        <v>375/450mm HW</v>
      </c>
      <c r="O787" s="78"/>
      <c r="P787" s="79">
        <f>$C$148</f>
        <v>300</v>
      </c>
      <c r="Q787" s="80">
        <f t="shared" si="37"/>
        <v>0</v>
      </c>
    </row>
    <row r="788" spans="1:17" outlineLevel="1" x14ac:dyDescent="0.25">
      <c r="A788" s="76"/>
      <c r="B788" s="77" t="str">
        <f>$A$149</f>
        <v>525/600mm HW</v>
      </c>
      <c r="C788" s="78"/>
      <c r="D788" s="79">
        <f>$C$149</f>
        <v>375</v>
      </c>
      <c r="E788" s="80">
        <f t="shared" si="35"/>
        <v>0</v>
      </c>
      <c r="G788" s="76"/>
      <c r="H788" s="77" t="str">
        <f>$A$149</f>
        <v>525/600mm HW</v>
      </c>
      <c r="I788" s="78"/>
      <c r="J788" s="79">
        <f>$C$149</f>
        <v>375</v>
      </c>
      <c r="K788" s="80">
        <f t="shared" si="36"/>
        <v>0</v>
      </c>
      <c r="M788" s="76"/>
      <c r="N788" s="77" t="str">
        <f>$A$149</f>
        <v>525/600mm HW</v>
      </c>
      <c r="O788" s="78"/>
      <c r="P788" s="79">
        <f>$C$149</f>
        <v>375</v>
      </c>
      <c r="Q788" s="80">
        <f t="shared" si="37"/>
        <v>0</v>
      </c>
    </row>
    <row r="789" spans="1:17" outlineLevel="1" x14ac:dyDescent="0.25">
      <c r="A789" s="76"/>
      <c r="B789" s="77" t="str">
        <f>$A$150</f>
        <v>900mm HW</v>
      </c>
      <c r="C789" s="78"/>
      <c r="D789" s="79">
        <f>$C$150</f>
        <v>0</v>
      </c>
      <c r="E789" s="80">
        <f t="shared" si="35"/>
        <v>0</v>
      </c>
      <c r="G789" s="76"/>
      <c r="H789" s="77" t="str">
        <f>$A$150</f>
        <v>900mm HW</v>
      </c>
      <c r="I789" s="78"/>
      <c r="J789" s="79">
        <f>$C$150</f>
        <v>0</v>
      </c>
      <c r="K789" s="80">
        <f t="shared" si="36"/>
        <v>0</v>
      </c>
      <c r="M789" s="76"/>
      <c r="N789" s="77" t="str">
        <f>$A$150</f>
        <v>900mm HW</v>
      </c>
      <c r="O789" s="78"/>
      <c r="P789" s="79">
        <f>$C$150</f>
        <v>0</v>
      </c>
      <c r="Q789" s="80">
        <f t="shared" si="37"/>
        <v>0</v>
      </c>
    </row>
    <row r="790" spans="1:17" outlineLevel="1" x14ac:dyDescent="0.25">
      <c r="A790" s="76"/>
      <c r="B790" s="77" t="str">
        <f>$A$151</f>
        <v>Rock Protection at 0.5m deep (m2)</v>
      </c>
      <c r="C790" s="78"/>
      <c r="D790" s="79">
        <f>$C$151</f>
        <v>0</v>
      </c>
      <c r="E790" s="80">
        <f t="shared" si="35"/>
        <v>0</v>
      </c>
      <c r="G790" s="76"/>
      <c r="H790" s="77" t="str">
        <f>$A$151</f>
        <v>Rock Protection at 0.5m deep (m2)</v>
      </c>
      <c r="I790" s="78"/>
      <c r="J790" s="79">
        <f>$C$151</f>
        <v>0</v>
      </c>
      <c r="K790" s="80">
        <f t="shared" si="36"/>
        <v>0</v>
      </c>
      <c r="M790" s="76"/>
      <c r="N790" s="77" t="str">
        <f>$A$151</f>
        <v>Rock Protection at 0.5m deep (m2)</v>
      </c>
      <c r="O790" s="78"/>
      <c r="P790" s="79">
        <f>$C$151</f>
        <v>0</v>
      </c>
      <c r="Q790" s="80">
        <f t="shared" si="37"/>
        <v>0</v>
      </c>
    </row>
    <row r="791" spans="1:17" outlineLevel="1" x14ac:dyDescent="0.25">
      <c r="A791" s="76"/>
      <c r="B791" s="77" t="str">
        <f>$A$152</f>
        <v>Bitumen 2 coat emulsion seal (m2)</v>
      </c>
      <c r="C791" s="78"/>
      <c r="D791" s="79">
        <f>$C$152</f>
        <v>22</v>
      </c>
      <c r="E791" s="80">
        <f t="shared" si="35"/>
        <v>0</v>
      </c>
      <c r="G791" s="76"/>
      <c r="H791" s="77" t="str">
        <f>$A$152</f>
        <v>Bitumen 2 coat emulsion seal (m2)</v>
      </c>
      <c r="I791" s="78"/>
      <c r="J791" s="79">
        <f>$C$152</f>
        <v>22</v>
      </c>
      <c r="K791" s="80">
        <f t="shared" si="36"/>
        <v>0</v>
      </c>
      <c r="M791" s="76"/>
      <c r="N791" s="77" t="str">
        <f>$A$152</f>
        <v>Bitumen 2 coat emulsion seal (m2)</v>
      </c>
      <c r="O791" s="78"/>
      <c r="P791" s="79">
        <f>$C$152</f>
        <v>22</v>
      </c>
      <c r="Q791" s="80">
        <f t="shared" si="37"/>
        <v>0</v>
      </c>
    </row>
    <row r="792" spans="1:17" outlineLevel="1" x14ac:dyDescent="0.25">
      <c r="A792" s="223"/>
      <c r="B792" s="77" t="str">
        <f>$A$153</f>
        <v>Traffic Signs and Cones (km/week)</v>
      </c>
      <c r="C792" s="78"/>
      <c r="D792" s="79">
        <f>$C$153</f>
        <v>500</v>
      </c>
      <c r="E792" s="80">
        <f t="shared" si="35"/>
        <v>0</v>
      </c>
      <c r="G792" s="223"/>
      <c r="H792" s="77" t="str">
        <f>$A$153</f>
        <v>Traffic Signs and Cones (km/week)</v>
      </c>
      <c r="I792" s="78"/>
      <c r="J792" s="79">
        <f>$C$153</f>
        <v>500</v>
      </c>
      <c r="K792" s="80">
        <f t="shared" si="36"/>
        <v>0</v>
      </c>
      <c r="M792" s="223"/>
      <c r="N792" s="77" t="str">
        <f>$A$153</f>
        <v>Traffic Signs and Cones (km/week)</v>
      </c>
      <c r="O792" s="78"/>
      <c r="P792" s="79">
        <f>$C$153</f>
        <v>500</v>
      </c>
      <c r="Q792" s="80">
        <f t="shared" si="37"/>
        <v>0</v>
      </c>
    </row>
    <row r="793" spans="1:17" outlineLevel="1" x14ac:dyDescent="0.25">
      <c r="A793" s="223"/>
      <c r="B793" s="77" t="str">
        <f>$A$154</f>
        <v>Custom 1</v>
      </c>
      <c r="C793" s="78"/>
      <c r="D793" s="79">
        <f>$C$154</f>
        <v>0</v>
      </c>
      <c r="E793" s="80">
        <f t="shared" si="35"/>
        <v>0</v>
      </c>
      <c r="G793" s="223"/>
      <c r="H793" s="77" t="str">
        <f>$A$154</f>
        <v>Custom 1</v>
      </c>
      <c r="I793" s="78"/>
      <c r="J793" s="79">
        <f>$C$154</f>
        <v>0</v>
      </c>
      <c r="K793" s="80">
        <f t="shared" si="36"/>
        <v>0</v>
      </c>
      <c r="M793" s="223"/>
      <c r="N793" s="77" t="str">
        <f>$A$154</f>
        <v>Custom 1</v>
      </c>
      <c r="O793" s="78"/>
      <c r="P793" s="79">
        <f>$C$154</f>
        <v>0</v>
      </c>
      <c r="Q793" s="80">
        <f t="shared" si="37"/>
        <v>0</v>
      </c>
    </row>
    <row r="794" spans="1:17" outlineLevel="1" x14ac:dyDescent="0.25">
      <c r="A794" s="223"/>
      <c r="B794" s="77" t="str">
        <f>$A$155</f>
        <v>Custom 2</v>
      </c>
      <c r="C794" s="78"/>
      <c r="D794" s="79">
        <f>$C$155</f>
        <v>0</v>
      </c>
      <c r="E794" s="80">
        <f t="shared" si="35"/>
        <v>0</v>
      </c>
      <c r="G794" s="223"/>
      <c r="H794" s="77" t="str">
        <f>$A$155</f>
        <v>Custom 2</v>
      </c>
      <c r="I794" s="78"/>
      <c r="J794" s="79">
        <f>$C$155</f>
        <v>0</v>
      </c>
      <c r="K794" s="80">
        <f t="shared" si="36"/>
        <v>0</v>
      </c>
      <c r="M794" s="223"/>
      <c r="N794" s="77" t="str">
        <f>$A$155</f>
        <v>Custom 2</v>
      </c>
      <c r="O794" s="78"/>
      <c r="P794" s="79">
        <f>$C$155</f>
        <v>0</v>
      </c>
      <c r="Q794" s="80">
        <f t="shared" si="37"/>
        <v>0</v>
      </c>
    </row>
    <row r="795" spans="1:17" outlineLevel="1" x14ac:dyDescent="0.25">
      <c r="A795" s="223"/>
      <c r="B795" s="77" t="str">
        <f>$A$156</f>
        <v>Custom 3</v>
      </c>
      <c r="C795" s="78"/>
      <c r="D795" s="79">
        <f>$C$156</f>
        <v>0</v>
      </c>
      <c r="E795" s="80">
        <f t="shared" si="35"/>
        <v>0</v>
      </c>
      <c r="G795" s="223"/>
      <c r="H795" s="77" t="str">
        <f>$A$156</f>
        <v>Custom 3</v>
      </c>
      <c r="I795" s="78"/>
      <c r="J795" s="79">
        <f>$C$156</f>
        <v>0</v>
      </c>
      <c r="K795" s="80">
        <f t="shared" si="36"/>
        <v>0</v>
      </c>
      <c r="M795" s="223"/>
      <c r="N795" s="77" t="str">
        <f>$A$156</f>
        <v>Custom 3</v>
      </c>
      <c r="O795" s="78"/>
      <c r="P795" s="79">
        <f>$C$156</f>
        <v>0</v>
      </c>
      <c r="Q795" s="80">
        <f t="shared" si="37"/>
        <v>0</v>
      </c>
    </row>
    <row r="796" spans="1:17" outlineLevel="1" x14ac:dyDescent="0.25">
      <c r="A796" s="223"/>
      <c r="B796" s="77" t="str">
        <f>$A$157</f>
        <v>Custom 4</v>
      </c>
      <c r="C796" s="78"/>
      <c r="D796" s="79">
        <f>$C$157</f>
        <v>0</v>
      </c>
      <c r="E796" s="80">
        <f t="shared" si="35"/>
        <v>0</v>
      </c>
      <c r="G796" s="223"/>
      <c r="H796" s="77" t="str">
        <f>$A$157</f>
        <v>Custom 4</v>
      </c>
      <c r="I796" s="78"/>
      <c r="J796" s="79">
        <f>$C$157</f>
        <v>0</v>
      </c>
      <c r="K796" s="80">
        <f t="shared" si="36"/>
        <v>0</v>
      </c>
      <c r="M796" s="223"/>
      <c r="N796" s="77" t="str">
        <f>$A$157</f>
        <v>Custom 4</v>
      </c>
      <c r="O796" s="78"/>
      <c r="P796" s="79">
        <f>$C$157</f>
        <v>0</v>
      </c>
      <c r="Q796" s="80">
        <f t="shared" si="37"/>
        <v>0</v>
      </c>
    </row>
    <row r="797" spans="1:17" outlineLevel="1" x14ac:dyDescent="0.25">
      <c r="A797" s="223"/>
      <c r="B797" s="77" t="str">
        <f>$A$158</f>
        <v>Custom 5</v>
      </c>
      <c r="C797" s="78"/>
      <c r="D797" s="79">
        <f>$C$158</f>
        <v>0</v>
      </c>
      <c r="E797" s="80">
        <f t="shared" si="35"/>
        <v>0</v>
      </c>
      <c r="G797" s="223"/>
      <c r="H797" s="77" t="str">
        <f>$A$158</f>
        <v>Custom 5</v>
      </c>
      <c r="I797" s="78"/>
      <c r="J797" s="79">
        <f>$C$158</f>
        <v>0</v>
      </c>
      <c r="K797" s="80">
        <f t="shared" si="36"/>
        <v>0</v>
      </c>
      <c r="M797" s="223"/>
      <c r="N797" s="77" t="str">
        <f>$A$158</f>
        <v>Custom 5</v>
      </c>
      <c r="O797" s="78"/>
      <c r="P797" s="79">
        <f>$C$158</f>
        <v>0</v>
      </c>
      <c r="Q797" s="80">
        <f t="shared" si="37"/>
        <v>0</v>
      </c>
    </row>
    <row r="798" spans="1:17" outlineLevel="1" x14ac:dyDescent="0.25">
      <c r="A798" s="223"/>
      <c r="B798" s="77" t="str">
        <f>$A$159</f>
        <v>Custom 6</v>
      </c>
      <c r="C798" s="78"/>
      <c r="D798" s="79">
        <f>$C$159</f>
        <v>0</v>
      </c>
      <c r="E798" s="80">
        <f t="shared" si="35"/>
        <v>0</v>
      </c>
      <c r="G798" s="223"/>
      <c r="H798" s="77" t="str">
        <f>$A$159</f>
        <v>Custom 6</v>
      </c>
      <c r="I798" s="78"/>
      <c r="J798" s="79">
        <f>$C$159</f>
        <v>0</v>
      </c>
      <c r="K798" s="80">
        <f t="shared" si="36"/>
        <v>0</v>
      </c>
      <c r="M798" s="223"/>
      <c r="N798" s="77" t="str">
        <f>$A$159</f>
        <v>Custom 6</v>
      </c>
      <c r="O798" s="78"/>
      <c r="P798" s="79">
        <f>$C$159</f>
        <v>0</v>
      </c>
      <c r="Q798" s="80">
        <f t="shared" si="37"/>
        <v>0</v>
      </c>
    </row>
    <row r="799" spans="1:17" outlineLevel="1" x14ac:dyDescent="0.25">
      <c r="A799" s="223"/>
      <c r="B799" s="77" t="str">
        <f>$A$160</f>
        <v>Custom 7</v>
      </c>
      <c r="C799" s="78"/>
      <c r="D799" s="79">
        <f>$C$160</f>
        <v>0</v>
      </c>
      <c r="E799" s="80">
        <f t="shared" si="35"/>
        <v>0</v>
      </c>
      <c r="G799" s="223"/>
      <c r="H799" s="77" t="str">
        <f>$A$160</f>
        <v>Custom 7</v>
      </c>
      <c r="I799" s="78"/>
      <c r="J799" s="79">
        <f>$C$160</f>
        <v>0</v>
      </c>
      <c r="K799" s="80">
        <f t="shared" si="36"/>
        <v>0</v>
      </c>
      <c r="M799" s="223"/>
      <c r="N799" s="77" t="str">
        <f>$A$160</f>
        <v>Custom 7</v>
      </c>
      <c r="O799" s="78"/>
      <c r="P799" s="79">
        <f>$C$160</f>
        <v>0</v>
      </c>
      <c r="Q799" s="80">
        <f t="shared" si="37"/>
        <v>0</v>
      </c>
    </row>
    <row r="800" spans="1:17" outlineLevel="1" x14ac:dyDescent="0.25">
      <c r="A800" s="223"/>
      <c r="B800" s="77" t="str">
        <f>$A$161</f>
        <v>Custom 8</v>
      </c>
      <c r="C800" s="78"/>
      <c r="D800" s="79">
        <f>$C$161</f>
        <v>0</v>
      </c>
      <c r="E800" s="80">
        <f t="shared" si="35"/>
        <v>0</v>
      </c>
      <c r="G800" s="223"/>
      <c r="H800" s="77" t="str">
        <f>$A$161</f>
        <v>Custom 8</v>
      </c>
      <c r="I800" s="78"/>
      <c r="J800" s="79">
        <f>$C$161</f>
        <v>0</v>
      </c>
      <c r="K800" s="80">
        <f t="shared" si="36"/>
        <v>0</v>
      </c>
      <c r="M800" s="223"/>
      <c r="N800" s="77" t="str">
        <f>$A$161</f>
        <v>Custom 8</v>
      </c>
      <c r="O800" s="78"/>
      <c r="P800" s="79">
        <f>$C$161</f>
        <v>0</v>
      </c>
      <c r="Q800" s="80">
        <f t="shared" si="37"/>
        <v>0</v>
      </c>
    </row>
    <row r="801" spans="1:17" outlineLevel="1" x14ac:dyDescent="0.25">
      <c r="A801" s="81" t="s">
        <v>122</v>
      </c>
      <c r="B801" s="82" t="s">
        <v>42</v>
      </c>
      <c r="C801" s="83" t="s">
        <v>121</v>
      </c>
      <c r="D801" s="84" t="s">
        <v>149</v>
      </c>
      <c r="E801" s="85">
        <f>IFERROR(C781/(D754*1000),"")</f>
        <v>6.0000000000000001E-3</v>
      </c>
      <c r="G801" s="81" t="s">
        <v>122</v>
      </c>
      <c r="H801" s="82" t="s">
        <v>42</v>
      </c>
      <c r="I801" s="83" t="s">
        <v>121</v>
      </c>
      <c r="J801" s="84" t="s">
        <v>149</v>
      </c>
      <c r="K801" s="85">
        <f>IFERROR(I781/(J754*1000),"")</f>
        <v>0</v>
      </c>
      <c r="M801" s="81" t="s">
        <v>122</v>
      </c>
      <c r="N801" s="82" t="s">
        <v>42</v>
      </c>
      <c r="O801" s="83" t="s">
        <v>121</v>
      </c>
      <c r="P801" s="84" t="s">
        <v>149</v>
      </c>
      <c r="Q801" s="85">
        <f>IFERROR(O781/(P754*1000),"")</f>
        <v>0</v>
      </c>
    </row>
    <row r="802" spans="1:17" outlineLevel="1" x14ac:dyDescent="0.25">
      <c r="A802" s="86"/>
      <c r="B802" s="82" t="s">
        <v>43</v>
      </c>
      <c r="C802" s="83" t="s">
        <v>121</v>
      </c>
      <c r="D802" s="87"/>
      <c r="E802" s="88"/>
      <c r="G802" s="86"/>
      <c r="H802" s="82" t="s">
        <v>43</v>
      </c>
      <c r="I802" s="83" t="s">
        <v>121</v>
      </c>
      <c r="J802" s="87"/>
      <c r="K802" s="88"/>
      <c r="M802" s="86"/>
      <c r="N802" s="82" t="s">
        <v>43</v>
      </c>
      <c r="O802" s="83" t="s">
        <v>121</v>
      </c>
      <c r="P802" s="87"/>
      <c r="Q802" s="88"/>
    </row>
    <row r="803" spans="1:17" outlineLevel="1" x14ac:dyDescent="0.25">
      <c r="A803" s="89"/>
      <c r="B803" s="82" t="s">
        <v>44</v>
      </c>
      <c r="C803" s="83" t="s">
        <v>121</v>
      </c>
      <c r="D803" s="87"/>
      <c r="E803" s="88"/>
      <c r="G803" s="89"/>
      <c r="H803" s="82" t="s">
        <v>44</v>
      </c>
      <c r="I803" s="83" t="s">
        <v>121</v>
      </c>
      <c r="J803" s="87"/>
      <c r="K803" s="88"/>
      <c r="M803" s="89"/>
      <c r="N803" s="82" t="s">
        <v>44</v>
      </c>
      <c r="O803" s="83" t="s">
        <v>121</v>
      </c>
      <c r="P803" s="87"/>
      <c r="Q803" s="88"/>
    </row>
    <row r="805" spans="1:17" ht="15.6" x14ac:dyDescent="0.3">
      <c r="A805" s="225" t="str">
        <f>D98</f>
        <v>Replace guidepost/sign</v>
      </c>
      <c r="B805" s="63"/>
      <c r="C805" s="63"/>
      <c r="D805" s="64">
        <v>1</v>
      </c>
      <c r="E805" s="65" t="s">
        <v>222</v>
      </c>
      <c r="G805" s="225" t="str">
        <f>D99</f>
        <v>Assess &amp; Provide Estimated Cost</v>
      </c>
      <c r="H805" s="63"/>
      <c r="I805" s="63"/>
      <c r="J805" s="64">
        <v>1</v>
      </c>
      <c r="K805" s="65" t="s">
        <v>222</v>
      </c>
      <c r="L805" s="170"/>
      <c r="M805" s="225" t="str">
        <f>D100</f>
        <v>Flush Culvert</v>
      </c>
      <c r="N805" s="63"/>
      <c r="O805" s="63"/>
      <c r="P805" s="64">
        <v>1</v>
      </c>
      <c r="Q805" s="65" t="s">
        <v>222</v>
      </c>
    </row>
    <row r="806" spans="1:17" x14ac:dyDescent="0.25">
      <c r="A806" s="439" t="str">
        <f>H98</f>
        <v>Replace guidepost/sign</v>
      </c>
      <c r="B806" s="440"/>
      <c r="C806" s="441"/>
      <c r="D806" s="66">
        <f>D805*IF(C853="On",$D$167,1)*IF(C854="On",$D$168,1)*IF(C855="On",$D$169,1)</f>
        <v>1</v>
      </c>
      <c r="E806" s="67" t="s">
        <v>221</v>
      </c>
      <c r="G806" s="439" t="str">
        <f>H99</f>
        <v>User to enter value in Damage Pickup of estimated individual item remediation, provide evidence</v>
      </c>
      <c r="H806" s="440"/>
      <c r="I806" s="441"/>
      <c r="J806" s="66">
        <f>J805*IF(I853="On",$D$167,1)*IF(I854="On",$D$168,1)*IF(I855="On",$D$169,1)</f>
        <v>1</v>
      </c>
      <c r="K806" s="67" t="s">
        <v>221</v>
      </c>
      <c r="L806" s="170"/>
      <c r="M806" s="439" t="str">
        <f>H100</f>
        <v>Flush culvert pipe and clean inlet/outlets</v>
      </c>
      <c r="N806" s="440"/>
      <c r="O806" s="441"/>
      <c r="P806" s="66">
        <f>P805*IF(O853="On",$D$167,1)*IF(O854="On",$D$168,1)*IF(O855="On",$D$169,1)</f>
        <v>1</v>
      </c>
      <c r="Q806" s="67" t="s">
        <v>221</v>
      </c>
    </row>
    <row r="807" spans="1:17" x14ac:dyDescent="0.25">
      <c r="A807" s="442"/>
      <c r="B807" s="443"/>
      <c r="C807" s="444"/>
      <c r="D807" s="68" t="s">
        <v>3</v>
      </c>
      <c r="E807" s="69">
        <f>SUM(E811:E852)</f>
        <v>0</v>
      </c>
      <c r="G807" s="442"/>
      <c r="H807" s="443"/>
      <c r="I807" s="444"/>
      <c r="J807" s="68" t="s">
        <v>3</v>
      </c>
      <c r="K807" s="69">
        <f>SUM(K811:K852)</f>
        <v>0</v>
      </c>
      <c r="L807" s="170"/>
      <c r="M807" s="442"/>
      <c r="N807" s="443"/>
      <c r="O807" s="444"/>
      <c r="P807" s="68" t="s">
        <v>3</v>
      </c>
      <c r="Q807" s="69">
        <f>SUM(Q811:Q852)</f>
        <v>657</v>
      </c>
    </row>
    <row r="808" spans="1:17" x14ac:dyDescent="0.25">
      <c r="A808" s="442"/>
      <c r="B808" s="443"/>
      <c r="C808" s="444"/>
      <c r="D808" s="70" t="str">
        <f>IF(E805="km/day","$ per l/m",IF(E805="item","Unit Cost",IF(E805="m^2","$ per m^2")))</f>
        <v>Unit Cost</v>
      </c>
      <c r="E808" s="69">
        <f>IF(E805="km/day",E807/(1000*D806),E807/D806)</f>
        <v>0</v>
      </c>
      <c r="G808" s="442"/>
      <c r="H808" s="443"/>
      <c r="I808" s="444"/>
      <c r="J808" s="70" t="str">
        <f>IF(K805="km/day","$ per l/m",IF(K805="item","Unit Cost",IF(K805="m^2","$ per m^2")))</f>
        <v>Unit Cost</v>
      </c>
      <c r="K808" s="69">
        <f>IF(K805="km/day",K807/(1000*J806),K807/J806)</f>
        <v>0</v>
      </c>
      <c r="L808" s="170"/>
      <c r="M808" s="442"/>
      <c r="N808" s="443"/>
      <c r="O808" s="444"/>
      <c r="P808" s="70" t="str">
        <f>IF(Q805="km/day","$ per l/m",IF(Q805="item","Unit Cost",IF(Q805="m^2","$ per m^2")))</f>
        <v>Unit Cost</v>
      </c>
      <c r="Q808" s="69">
        <f>IF(Q805="km/day",Q807/(1000*P806),Q807/P806)</f>
        <v>657</v>
      </c>
    </row>
    <row r="809" spans="1:17" x14ac:dyDescent="0.25">
      <c r="A809" s="445"/>
      <c r="B809" s="446"/>
      <c r="C809" s="447"/>
      <c r="D809" s="71" t="str">
        <f>IF(E805="km/day","$ per km","")</f>
        <v/>
      </c>
      <c r="E809" s="72" t="str">
        <f>IF(E805="km/day",E807/D806,"")</f>
        <v/>
      </c>
      <c r="G809" s="445"/>
      <c r="H809" s="446"/>
      <c r="I809" s="447"/>
      <c r="J809" s="71" t="str">
        <f>IF(K805="km/day","$ per km","")</f>
        <v/>
      </c>
      <c r="K809" s="72" t="str">
        <f>IF(K805="km/day",K807/J806,"")</f>
        <v/>
      </c>
      <c r="L809" s="170"/>
      <c r="M809" s="445"/>
      <c r="N809" s="446"/>
      <c r="O809" s="447"/>
      <c r="P809" s="71" t="str">
        <f>IF(Q805="km/day","$ per km","")</f>
        <v/>
      </c>
      <c r="Q809" s="72" t="str">
        <f>IF(Q805="km/day",Q807/P806,"")</f>
        <v/>
      </c>
    </row>
    <row r="810" spans="1:17" outlineLevel="1" x14ac:dyDescent="0.25">
      <c r="A810" s="73"/>
      <c r="B810" s="74" t="s">
        <v>19</v>
      </c>
      <c r="C810" s="74" t="s">
        <v>37</v>
      </c>
      <c r="D810" s="74" t="s">
        <v>36</v>
      </c>
      <c r="E810" s="75" t="s">
        <v>39</v>
      </c>
      <c r="G810" s="73"/>
      <c r="H810" s="74" t="s">
        <v>19</v>
      </c>
      <c r="I810" s="74" t="s">
        <v>37</v>
      </c>
      <c r="J810" s="74" t="s">
        <v>36</v>
      </c>
      <c r="K810" s="75" t="s">
        <v>39</v>
      </c>
      <c r="M810" s="73"/>
      <c r="N810" s="74" t="s">
        <v>19</v>
      </c>
      <c r="O810" s="74" t="s">
        <v>37</v>
      </c>
      <c r="P810" s="74" t="s">
        <v>36</v>
      </c>
      <c r="Q810" s="75" t="s">
        <v>39</v>
      </c>
    </row>
    <row r="811" spans="1:17" outlineLevel="1" x14ac:dyDescent="0.25">
      <c r="A811" s="76"/>
      <c r="B811" s="77" t="str">
        <f>$A$119</f>
        <v>Grader (hrs)</v>
      </c>
      <c r="C811" s="78"/>
      <c r="D811" s="79">
        <f>$C$119</f>
        <v>180</v>
      </c>
      <c r="E811" s="80">
        <f>C811*D811</f>
        <v>0</v>
      </c>
      <c r="G811" s="76"/>
      <c r="H811" s="77" t="str">
        <f>$A$119</f>
        <v>Grader (hrs)</v>
      </c>
      <c r="I811" s="78"/>
      <c r="J811" s="79">
        <f>$C$119</f>
        <v>180</v>
      </c>
      <c r="K811" s="80">
        <f>I811*J811</f>
        <v>0</v>
      </c>
      <c r="M811" s="76"/>
      <c r="N811" s="77" t="str">
        <f>$A$119</f>
        <v>Grader (hrs)</v>
      </c>
      <c r="O811" s="78"/>
      <c r="P811" s="79">
        <f>$C$119</f>
        <v>180</v>
      </c>
      <c r="Q811" s="80">
        <f>O811*P811</f>
        <v>0</v>
      </c>
    </row>
    <row r="812" spans="1:17" outlineLevel="1" x14ac:dyDescent="0.25">
      <c r="A812" s="76"/>
      <c r="B812" s="77" t="str">
        <f>$A$120</f>
        <v>Loader (hrs)</v>
      </c>
      <c r="C812" s="78"/>
      <c r="D812" s="79">
        <f>$C$120</f>
        <v>175</v>
      </c>
      <c r="E812" s="80">
        <f t="shared" ref="E812:E852" si="38">C812*D812</f>
        <v>0</v>
      </c>
      <c r="G812" s="76"/>
      <c r="H812" s="77" t="str">
        <f>$A$120</f>
        <v>Loader (hrs)</v>
      </c>
      <c r="I812" s="78"/>
      <c r="J812" s="79">
        <f>$C$120</f>
        <v>175</v>
      </c>
      <c r="K812" s="80">
        <f t="shared" ref="K812:K852" si="39">I812*J812</f>
        <v>0</v>
      </c>
      <c r="M812" s="76"/>
      <c r="N812" s="77" t="str">
        <f>$A$120</f>
        <v>Loader (hrs)</v>
      </c>
      <c r="O812" s="78"/>
      <c r="P812" s="79">
        <f>$C$120</f>
        <v>175</v>
      </c>
      <c r="Q812" s="80">
        <f t="shared" ref="Q812:Q852" si="40">O812*P812</f>
        <v>0</v>
      </c>
    </row>
    <row r="813" spans="1:17" outlineLevel="1" x14ac:dyDescent="0.25">
      <c r="A813" s="76"/>
      <c r="B813" s="77" t="str">
        <f>$A$121</f>
        <v>Excavator (hrs)</v>
      </c>
      <c r="C813" s="78"/>
      <c r="D813" s="79">
        <f>$C$121</f>
        <v>145</v>
      </c>
      <c r="E813" s="80">
        <f t="shared" si="38"/>
        <v>0</v>
      </c>
      <c r="G813" s="76"/>
      <c r="H813" s="77" t="str">
        <f>$A$121</f>
        <v>Excavator (hrs)</v>
      </c>
      <c r="I813" s="78"/>
      <c r="J813" s="79">
        <f>$C$121</f>
        <v>145</v>
      </c>
      <c r="K813" s="80">
        <f t="shared" si="39"/>
        <v>0</v>
      </c>
      <c r="M813" s="76"/>
      <c r="N813" s="77" t="str">
        <f>$A$121</f>
        <v>Excavator (hrs)</v>
      </c>
      <c r="O813" s="78"/>
      <c r="P813" s="79">
        <f>$C$121</f>
        <v>145</v>
      </c>
      <c r="Q813" s="80">
        <f t="shared" si="40"/>
        <v>0</v>
      </c>
    </row>
    <row r="814" spans="1:17" outlineLevel="1" x14ac:dyDescent="0.25">
      <c r="A814" s="76"/>
      <c r="B814" s="77" t="str">
        <f>$A$122</f>
        <v>Backhoe (hrs)</v>
      </c>
      <c r="C814" s="78"/>
      <c r="D814" s="79">
        <f>$C$122</f>
        <v>145</v>
      </c>
      <c r="E814" s="80">
        <f t="shared" si="38"/>
        <v>0</v>
      </c>
      <c r="G814" s="76"/>
      <c r="H814" s="77" t="str">
        <f>$A$122</f>
        <v>Backhoe (hrs)</v>
      </c>
      <c r="I814" s="78"/>
      <c r="J814" s="79">
        <f>$C$122</f>
        <v>145</v>
      </c>
      <c r="K814" s="80">
        <f t="shared" si="39"/>
        <v>0</v>
      </c>
      <c r="M814" s="76"/>
      <c r="N814" s="77" t="str">
        <f>$A$122</f>
        <v>Backhoe (hrs)</v>
      </c>
      <c r="O814" s="78"/>
      <c r="P814" s="79">
        <f>$C$122</f>
        <v>145</v>
      </c>
      <c r="Q814" s="80">
        <f t="shared" si="40"/>
        <v>0</v>
      </c>
    </row>
    <row r="815" spans="1:17" outlineLevel="1" x14ac:dyDescent="0.25">
      <c r="A815" s="76"/>
      <c r="B815" s="77" t="str">
        <f>$A$123</f>
        <v>Road Train Side Tipper (hrs)</v>
      </c>
      <c r="C815" s="78"/>
      <c r="D815" s="79">
        <f>$C$123</f>
        <v>250</v>
      </c>
      <c r="E815" s="80">
        <f t="shared" si="38"/>
        <v>0</v>
      </c>
      <c r="G815" s="76"/>
      <c r="H815" s="77" t="str">
        <f>$A$123</f>
        <v>Road Train Side Tipper (hrs)</v>
      </c>
      <c r="I815" s="78"/>
      <c r="J815" s="79">
        <f>$C$123</f>
        <v>250</v>
      </c>
      <c r="K815" s="80">
        <f t="shared" si="39"/>
        <v>0</v>
      </c>
      <c r="M815" s="76"/>
      <c r="N815" s="77" t="str">
        <f>$A$123</f>
        <v>Road Train Side Tipper (hrs)</v>
      </c>
      <c r="O815" s="78"/>
      <c r="P815" s="79">
        <f>$C$123</f>
        <v>250</v>
      </c>
      <c r="Q815" s="80">
        <f t="shared" si="40"/>
        <v>0</v>
      </c>
    </row>
    <row r="816" spans="1:17" outlineLevel="1" x14ac:dyDescent="0.25">
      <c r="A816" s="76"/>
      <c r="B816" s="77" t="str">
        <f>$A$124</f>
        <v>Semi Side Tipper (hrs)</v>
      </c>
      <c r="C816" s="78"/>
      <c r="D816" s="79">
        <f>$C$124</f>
        <v>200</v>
      </c>
      <c r="E816" s="80">
        <f t="shared" si="38"/>
        <v>0</v>
      </c>
      <c r="G816" s="76"/>
      <c r="H816" s="77" t="str">
        <f>$A$124</f>
        <v>Semi Side Tipper (hrs)</v>
      </c>
      <c r="I816" s="78"/>
      <c r="J816" s="79">
        <f>$C$124</f>
        <v>200</v>
      </c>
      <c r="K816" s="80">
        <f t="shared" si="39"/>
        <v>0</v>
      </c>
      <c r="M816" s="76"/>
      <c r="N816" s="77" t="str">
        <f>$A$124</f>
        <v>Semi Side Tipper (hrs)</v>
      </c>
      <c r="O816" s="78"/>
      <c r="P816" s="79">
        <f>$C$124</f>
        <v>200</v>
      </c>
      <c r="Q816" s="80">
        <f t="shared" si="40"/>
        <v>0</v>
      </c>
    </row>
    <row r="817" spans="1:17" outlineLevel="1" x14ac:dyDescent="0.25">
      <c r="A817" s="76"/>
      <c r="B817" s="77" t="str">
        <f>$A$125</f>
        <v>Water Truck  (hrs)</v>
      </c>
      <c r="C817" s="78"/>
      <c r="D817" s="79">
        <f>$C$125</f>
        <v>165</v>
      </c>
      <c r="E817" s="80">
        <f t="shared" si="38"/>
        <v>0</v>
      </c>
      <c r="G817" s="76"/>
      <c r="H817" s="77" t="str">
        <f>$A$125</f>
        <v>Water Truck  (hrs)</v>
      </c>
      <c r="I817" s="78"/>
      <c r="J817" s="79">
        <f>$C$125</f>
        <v>165</v>
      </c>
      <c r="K817" s="80">
        <f t="shared" si="39"/>
        <v>0</v>
      </c>
      <c r="M817" s="76"/>
      <c r="N817" s="77" t="str">
        <f>$A$125</f>
        <v>Water Truck  (hrs)</v>
      </c>
      <c r="O817" s="78"/>
      <c r="P817" s="79">
        <f>$C$125</f>
        <v>165</v>
      </c>
      <c r="Q817" s="80">
        <f t="shared" si="40"/>
        <v>0</v>
      </c>
    </row>
    <row r="818" spans="1:17" outlineLevel="1" x14ac:dyDescent="0.25">
      <c r="A818" s="76"/>
      <c r="B818" s="77" t="str">
        <f>$A$126</f>
        <v>Vibrating Roller (hrs)</v>
      </c>
      <c r="C818" s="78"/>
      <c r="D818" s="79">
        <f>$C$126</f>
        <v>135</v>
      </c>
      <c r="E818" s="80">
        <f t="shared" si="38"/>
        <v>0</v>
      </c>
      <c r="G818" s="76"/>
      <c r="H818" s="77" t="str">
        <f>$A$126</f>
        <v>Vibrating Roller (hrs)</v>
      </c>
      <c r="I818" s="78"/>
      <c r="J818" s="79">
        <f>$C$126</f>
        <v>135</v>
      </c>
      <c r="K818" s="80">
        <f t="shared" si="39"/>
        <v>0</v>
      </c>
      <c r="M818" s="76"/>
      <c r="N818" s="77" t="str">
        <f>$A$126</f>
        <v>Vibrating Roller (hrs)</v>
      </c>
      <c r="O818" s="78"/>
      <c r="P818" s="79">
        <f>$C$126</f>
        <v>135</v>
      </c>
      <c r="Q818" s="80">
        <f t="shared" si="40"/>
        <v>0</v>
      </c>
    </row>
    <row r="819" spans="1:17" outlineLevel="1" x14ac:dyDescent="0.25">
      <c r="A819" s="76"/>
      <c r="B819" s="77" t="str">
        <f>$A$127</f>
        <v>Multi-tyred Roller (hrs)</v>
      </c>
      <c r="C819" s="78"/>
      <c r="D819" s="79">
        <f>$C$127</f>
        <v>135</v>
      </c>
      <c r="E819" s="80">
        <f t="shared" si="38"/>
        <v>0</v>
      </c>
      <c r="G819" s="76"/>
      <c r="H819" s="77" t="str">
        <f>$A$127</f>
        <v>Multi-tyred Roller (hrs)</v>
      </c>
      <c r="I819" s="78"/>
      <c r="J819" s="79">
        <f>$C$127</f>
        <v>135</v>
      </c>
      <c r="K819" s="80">
        <f t="shared" si="39"/>
        <v>0</v>
      </c>
      <c r="M819" s="76"/>
      <c r="N819" s="77" t="str">
        <f>$A$127</f>
        <v>Multi-tyred Roller (hrs)</v>
      </c>
      <c r="O819" s="78"/>
      <c r="P819" s="79">
        <f>$C$127</f>
        <v>135</v>
      </c>
      <c r="Q819" s="80">
        <f t="shared" si="40"/>
        <v>0</v>
      </c>
    </row>
    <row r="820" spans="1:17" outlineLevel="1" x14ac:dyDescent="0.25">
      <c r="A820" s="76"/>
      <c r="B820" s="77" t="str">
        <f>$A$128</f>
        <v>Dozer (hrs)</v>
      </c>
      <c r="C820" s="78"/>
      <c r="D820" s="79">
        <f>$C$128</f>
        <v>310</v>
      </c>
      <c r="E820" s="80">
        <f t="shared" si="38"/>
        <v>0</v>
      </c>
      <c r="G820" s="76"/>
      <c r="H820" s="77" t="str">
        <f>$A$128</f>
        <v>Dozer (hrs)</v>
      </c>
      <c r="I820" s="78"/>
      <c r="J820" s="79">
        <f>$C$128</f>
        <v>310</v>
      </c>
      <c r="K820" s="80">
        <f t="shared" si="39"/>
        <v>0</v>
      </c>
      <c r="M820" s="76"/>
      <c r="N820" s="77" t="str">
        <f>$A$128</f>
        <v>Dozer (hrs)</v>
      </c>
      <c r="O820" s="78"/>
      <c r="P820" s="79">
        <f>$C$128</f>
        <v>310</v>
      </c>
      <c r="Q820" s="80">
        <f t="shared" si="40"/>
        <v>0</v>
      </c>
    </row>
    <row r="821" spans="1:17" outlineLevel="1" x14ac:dyDescent="0.25">
      <c r="A821" s="76"/>
      <c r="B821" s="77" t="str">
        <f>$A$129</f>
        <v>Transport Float (hrs)</v>
      </c>
      <c r="C821" s="78"/>
      <c r="D821" s="79">
        <f>$C$129</f>
        <v>0</v>
      </c>
      <c r="E821" s="80">
        <f t="shared" si="38"/>
        <v>0</v>
      </c>
      <c r="G821" s="76"/>
      <c r="H821" s="77" t="str">
        <f>$A$129</f>
        <v>Transport Float (hrs)</v>
      </c>
      <c r="I821" s="78"/>
      <c r="J821" s="79">
        <f>$C$129</f>
        <v>0</v>
      </c>
      <c r="K821" s="80">
        <f t="shared" si="39"/>
        <v>0</v>
      </c>
      <c r="M821" s="76"/>
      <c r="N821" s="77" t="str">
        <f>$A$129</f>
        <v>Transport Float (hrs)</v>
      </c>
      <c r="O821" s="78"/>
      <c r="P821" s="79">
        <f>$C$129</f>
        <v>0</v>
      </c>
      <c r="Q821" s="80">
        <f t="shared" si="40"/>
        <v>0</v>
      </c>
    </row>
    <row r="822" spans="1:17" outlineLevel="1" x14ac:dyDescent="0.25">
      <c r="A822" s="76"/>
      <c r="B822" s="77" t="str">
        <f>$A$130</f>
        <v>Pump (hrs)</v>
      </c>
      <c r="C822" s="78"/>
      <c r="D822" s="79">
        <f>$C$130</f>
        <v>1</v>
      </c>
      <c r="E822" s="80">
        <f t="shared" si="38"/>
        <v>0</v>
      </c>
      <c r="G822" s="76"/>
      <c r="H822" s="77" t="str">
        <f>$A$130</f>
        <v>Pump (hrs)</v>
      </c>
      <c r="I822" s="78"/>
      <c r="J822" s="79">
        <f>$C$130</f>
        <v>1</v>
      </c>
      <c r="K822" s="80">
        <f t="shared" si="39"/>
        <v>0</v>
      </c>
      <c r="M822" s="76"/>
      <c r="N822" s="77" t="str">
        <f>$A$130</f>
        <v>Pump (hrs)</v>
      </c>
      <c r="O822" s="78"/>
      <c r="P822" s="79">
        <f>$C$130</f>
        <v>1</v>
      </c>
      <c r="Q822" s="80">
        <f t="shared" si="40"/>
        <v>0</v>
      </c>
    </row>
    <row r="823" spans="1:17" outlineLevel="1" x14ac:dyDescent="0.25">
      <c r="A823" s="76"/>
      <c r="B823" s="77" t="str">
        <f>$A$131</f>
        <v>2 Labourers and Light Vehicle (days)</v>
      </c>
      <c r="C823" s="78"/>
      <c r="D823" s="79">
        <f>$C$131</f>
        <v>1900</v>
      </c>
      <c r="E823" s="80">
        <f t="shared" si="38"/>
        <v>0</v>
      </c>
      <c r="G823" s="76"/>
      <c r="H823" s="77" t="str">
        <f>$A$131</f>
        <v>2 Labourers and Light Vehicle (days)</v>
      </c>
      <c r="I823" s="78"/>
      <c r="J823" s="79">
        <f>$C$131</f>
        <v>1900</v>
      </c>
      <c r="K823" s="80">
        <f t="shared" si="39"/>
        <v>0</v>
      </c>
      <c r="M823" s="76"/>
      <c r="N823" s="77" t="str">
        <f>$A$131</f>
        <v>2 Labourers and Light Vehicle (days)</v>
      </c>
      <c r="O823" s="78"/>
      <c r="P823" s="79">
        <f>$C$131</f>
        <v>1900</v>
      </c>
      <c r="Q823" s="80">
        <f t="shared" si="40"/>
        <v>0</v>
      </c>
    </row>
    <row r="824" spans="1:17" outlineLevel="1" x14ac:dyDescent="0.25">
      <c r="A824" s="76"/>
      <c r="B824" s="77" t="str">
        <f>$A$132</f>
        <v>2 Man Traffic Crew and Ute</v>
      </c>
      <c r="C824" s="78"/>
      <c r="D824" s="79">
        <f>$C$132</f>
        <v>240</v>
      </c>
      <c r="E824" s="80">
        <f t="shared" si="38"/>
        <v>0</v>
      </c>
      <c r="G824" s="76"/>
      <c r="H824" s="77" t="str">
        <f>$A$132</f>
        <v>2 Man Traffic Crew and Ute</v>
      </c>
      <c r="I824" s="78"/>
      <c r="J824" s="79">
        <f>$C$132</f>
        <v>240</v>
      </c>
      <c r="K824" s="80">
        <f t="shared" si="39"/>
        <v>0</v>
      </c>
      <c r="M824" s="76"/>
      <c r="N824" s="77" t="str">
        <f>$A$132</f>
        <v>2 Man Traffic Crew and Ute</v>
      </c>
      <c r="O824" s="78">
        <v>0.5</v>
      </c>
      <c r="P824" s="79">
        <f>$C$132</f>
        <v>240</v>
      </c>
      <c r="Q824" s="80">
        <f t="shared" si="40"/>
        <v>120</v>
      </c>
    </row>
    <row r="825" spans="1:17" outlineLevel="1" x14ac:dyDescent="0.25">
      <c r="A825" s="76"/>
      <c r="B825" s="77" t="str">
        <f>$A$133</f>
        <v>Supervisor With Vehicle (hrs)</v>
      </c>
      <c r="C825" s="78"/>
      <c r="D825" s="79">
        <f>$C$133</f>
        <v>105</v>
      </c>
      <c r="E825" s="80">
        <f t="shared" si="38"/>
        <v>0</v>
      </c>
      <c r="G825" s="76"/>
      <c r="H825" s="77" t="str">
        <f>$A$133</f>
        <v>Supervisor With Vehicle (hrs)</v>
      </c>
      <c r="I825" s="78"/>
      <c r="J825" s="79">
        <f>$C$133</f>
        <v>105</v>
      </c>
      <c r="K825" s="80">
        <f t="shared" si="39"/>
        <v>0</v>
      </c>
      <c r="M825" s="76"/>
      <c r="N825" s="77" t="str">
        <f>$A$133</f>
        <v>Supervisor With Vehicle (hrs)</v>
      </c>
      <c r="O825" s="78">
        <v>5</v>
      </c>
      <c r="P825" s="79">
        <f>$C$133</f>
        <v>105</v>
      </c>
      <c r="Q825" s="80">
        <f t="shared" si="40"/>
        <v>525</v>
      </c>
    </row>
    <row r="826" spans="1:17" outlineLevel="1" x14ac:dyDescent="0.25">
      <c r="A826" s="76"/>
      <c r="B826" s="77" t="str">
        <f>$A$134</f>
        <v>Custom 2</v>
      </c>
      <c r="C826" s="78"/>
      <c r="D826" s="79">
        <f>$C$134</f>
        <v>0</v>
      </c>
      <c r="E826" s="80">
        <f t="shared" si="38"/>
        <v>0</v>
      </c>
      <c r="G826" s="76"/>
      <c r="H826" s="77" t="str">
        <f>$A$134</f>
        <v>Custom 2</v>
      </c>
      <c r="I826" s="78"/>
      <c r="J826" s="79">
        <f>$C$134</f>
        <v>0</v>
      </c>
      <c r="K826" s="80">
        <f t="shared" si="39"/>
        <v>0</v>
      </c>
      <c r="M826" s="76"/>
      <c r="N826" s="77" t="str">
        <f>$A$134</f>
        <v>Custom 2</v>
      </c>
      <c r="O826" s="78"/>
      <c r="P826" s="79">
        <f>$C$134</f>
        <v>0</v>
      </c>
      <c r="Q826" s="80">
        <f t="shared" si="40"/>
        <v>0</v>
      </c>
    </row>
    <row r="827" spans="1:17" outlineLevel="1" x14ac:dyDescent="0.25">
      <c r="A827" s="76"/>
      <c r="B827" s="77" t="str">
        <f>$A$135</f>
        <v>Custom 3</v>
      </c>
      <c r="C827" s="78"/>
      <c r="D827" s="79">
        <f>$C$135</f>
        <v>0</v>
      </c>
      <c r="E827" s="80">
        <f t="shared" si="38"/>
        <v>0</v>
      </c>
      <c r="G827" s="76"/>
      <c r="H827" s="77" t="str">
        <f>$A$135</f>
        <v>Custom 3</v>
      </c>
      <c r="I827" s="78"/>
      <c r="J827" s="79">
        <f>$C$135</f>
        <v>0</v>
      </c>
      <c r="K827" s="80">
        <f t="shared" si="39"/>
        <v>0</v>
      </c>
      <c r="M827" s="76"/>
      <c r="N827" s="77" t="str">
        <f>$A$135</f>
        <v>Custom 3</v>
      </c>
      <c r="O827" s="78"/>
      <c r="P827" s="79">
        <f>$C$135</f>
        <v>0</v>
      </c>
      <c r="Q827" s="80">
        <f t="shared" si="40"/>
        <v>0</v>
      </c>
    </row>
    <row r="828" spans="1:17" outlineLevel="1" x14ac:dyDescent="0.25">
      <c r="A828" s="76"/>
      <c r="B828" s="77" t="str">
        <f>$A$136</f>
        <v>Custom 4</v>
      </c>
      <c r="C828" s="78"/>
      <c r="D828" s="79">
        <f>$C$136</f>
        <v>0</v>
      </c>
      <c r="E828" s="80">
        <f t="shared" si="38"/>
        <v>0</v>
      </c>
      <c r="G828" s="76"/>
      <c r="H828" s="77" t="str">
        <f>$A$136</f>
        <v>Custom 4</v>
      </c>
      <c r="I828" s="78"/>
      <c r="J828" s="79">
        <f>$C$136</f>
        <v>0</v>
      </c>
      <c r="K828" s="80">
        <f t="shared" si="39"/>
        <v>0</v>
      </c>
      <c r="M828" s="76"/>
      <c r="N828" s="77" t="str">
        <f>$A$136</f>
        <v>Custom 4</v>
      </c>
      <c r="O828" s="78"/>
      <c r="P828" s="79">
        <f>$C$136</f>
        <v>0</v>
      </c>
      <c r="Q828" s="80">
        <f t="shared" si="40"/>
        <v>0</v>
      </c>
    </row>
    <row r="829" spans="1:17" outlineLevel="1" x14ac:dyDescent="0.25">
      <c r="A829" s="76"/>
      <c r="B829" s="77" t="str">
        <f>$A$137</f>
        <v>6 Wheel Tipper</v>
      </c>
      <c r="C829" s="78"/>
      <c r="D829" s="79">
        <f>$C$137</f>
        <v>0</v>
      </c>
      <c r="E829" s="80">
        <f t="shared" si="38"/>
        <v>0</v>
      </c>
      <c r="G829" s="76"/>
      <c r="H829" s="77" t="str">
        <f>$A$137</f>
        <v>6 Wheel Tipper</v>
      </c>
      <c r="I829" s="78"/>
      <c r="J829" s="79">
        <f>$C$137</f>
        <v>0</v>
      </c>
      <c r="K829" s="80">
        <f t="shared" si="39"/>
        <v>0</v>
      </c>
      <c r="M829" s="76"/>
      <c r="N829" s="77" t="str">
        <f>$A$137</f>
        <v>6 Wheel Tipper</v>
      </c>
      <c r="O829" s="78">
        <v>5</v>
      </c>
      <c r="P829" s="79">
        <f>$C$137</f>
        <v>0</v>
      </c>
      <c r="Q829" s="80">
        <f t="shared" si="40"/>
        <v>0</v>
      </c>
    </row>
    <row r="830" spans="1:17" outlineLevel="1" x14ac:dyDescent="0.25">
      <c r="A830" s="76"/>
      <c r="B830" s="77" t="str">
        <f>$A$138</f>
        <v>5T Excavator</v>
      </c>
      <c r="C830" s="78"/>
      <c r="D830" s="79">
        <f>$C$138</f>
        <v>0</v>
      </c>
      <c r="E830" s="80">
        <f t="shared" si="38"/>
        <v>0</v>
      </c>
      <c r="G830" s="76"/>
      <c r="H830" s="77" t="str">
        <f>$A$138</f>
        <v>5T Excavator</v>
      </c>
      <c r="I830" s="78"/>
      <c r="J830" s="79">
        <f>$C$138</f>
        <v>0</v>
      </c>
      <c r="K830" s="80">
        <f t="shared" si="39"/>
        <v>0</v>
      </c>
      <c r="M830" s="76"/>
      <c r="N830" s="77" t="str">
        <f>$A$138</f>
        <v>5T Excavator</v>
      </c>
      <c r="O830" s="78">
        <v>5</v>
      </c>
      <c r="P830" s="79">
        <f>$C$138</f>
        <v>0</v>
      </c>
      <c r="Q830" s="80">
        <f t="shared" si="40"/>
        <v>0</v>
      </c>
    </row>
    <row r="831" spans="1:17" outlineLevel="1" x14ac:dyDescent="0.25">
      <c r="A831" s="76"/>
      <c r="B831" s="77" t="str">
        <f>$A$139</f>
        <v>Culvert Cleaner</v>
      </c>
      <c r="C831" s="78"/>
      <c r="D831" s="79">
        <f>$C$139</f>
        <v>0</v>
      </c>
      <c r="E831" s="80">
        <f t="shared" si="38"/>
        <v>0</v>
      </c>
      <c r="G831" s="76"/>
      <c r="H831" s="77" t="str">
        <f>$A$139</f>
        <v>Culvert Cleaner</v>
      </c>
      <c r="I831" s="78"/>
      <c r="J831" s="79">
        <f>$C$139</f>
        <v>0</v>
      </c>
      <c r="K831" s="80">
        <f t="shared" si="39"/>
        <v>0</v>
      </c>
      <c r="M831" s="76"/>
      <c r="N831" s="77" t="str">
        <f>$A$139</f>
        <v>Culvert Cleaner</v>
      </c>
      <c r="O831" s="78">
        <v>4</v>
      </c>
      <c r="P831" s="79">
        <f>$C$139</f>
        <v>0</v>
      </c>
      <c r="Q831" s="80">
        <f t="shared" si="40"/>
        <v>0</v>
      </c>
    </row>
    <row r="832" spans="1:17" outlineLevel="1" x14ac:dyDescent="0.25">
      <c r="A832" s="76"/>
      <c r="B832" s="77" t="str">
        <f>$A$141</f>
        <v>Purchase gravel (m3)</v>
      </c>
      <c r="C832" s="78"/>
      <c r="D832" s="79">
        <f>$C$141</f>
        <v>0.88</v>
      </c>
      <c r="E832" s="80">
        <f t="shared" si="38"/>
        <v>0</v>
      </c>
      <c r="G832" s="76"/>
      <c r="H832" s="77" t="str">
        <f>$A$141</f>
        <v>Purchase gravel (m3)</v>
      </c>
      <c r="I832" s="78"/>
      <c r="J832" s="79">
        <f>$C$141</f>
        <v>0.88</v>
      </c>
      <c r="K832" s="80">
        <f t="shared" si="39"/>
        <v>0</v>
      </c>
      <c r="M832" s="76"/>
      <c r="N832" s="77" t="str">
        <f>$A$141</f>
        <v>Purchase gravel (m3)</v>
      </c>
      <c r="O832" s="78"/>
      <c r="P832" s="79">
        <f>$C$141</f>
        <v>0.88</v>
      </c>
      <c r="Q832" s="80">
        <f t="shared" si="40"/>
        <v>0</v>
      </c>
    </row>
    <row r="833" spans="1:17" outlineLevel="1" x14ac:dyDescent="0.25">
      <c r="A833" s="76"/>
      <c r="B833" s="77" t="str">
        <f>$A$142</f>
        <v>Gravel Push Up (m3)</v>
      </c>
      <c r="C833" s="78"/>
      <c r="D833" s="79">
        <f>$C$142</f>
        <v>3</v>
      </c>
      <c r="E833" s="80">
        <f t="shared" si="38"/>
        <v>0</v>
      </c>
      <c r="G833" s="76"/>
      <c r="H833" s="77" t="str">
        <f>$A$142</f>
        <v>Gravel Push Up (m3)</v>
      </c>
      <c r="I833" s="78"/>
      <c r="J833" s="79">
        <f>$C$142</f>
        <v>3</v>
      </c>
      <c r="K833" s="80">
        <f t="shared" si="39"/>
        <v>0</v>
      </c>
      <c r="M833" s="76"/>
      <c r="N833" s="77" t="str">
        <f>$A$142</f>
        <v>Gravel Push Up (m3)</v>
      </c>
      <c r="O833" s="78"/>
      <c r="P833" s="79">
        <f>$C$142</f>
        <v>3</v>
      </c>
      <c r="Q833" s="80">
        <f t="shared" si="40"/>
        <v>0</v>
      </c>
    </row>
    <row r="834" spans="1:17" outlineLevel="1" x14ac:dyDescent="0.25">
      <c r="A834" s="76"/>
      <c r="B834" s="77" t="str">
        <f>$A$143</f>
        <v>Purchase water (kL)</v>
      </c>
      <c r="C834" s="78"/>
      <c r="D834" s="79">
        <f>$C$143</f>
        <v>1</v>
      </c>
      <c r="E834" s="80">
        <f t="shared" si="38"/>
        <v>0</v>
      </c>
      <c r="G834" s="76"/>
      <c r="H834" s="77" t="str">
        <f>$A$143</f>
        <v>Purchase water (kL)</v>
      </c>
      <c r="I834" s="78"/>
      <c r="J834" s="79">
        <f>$C$143</f>
        <v>1</v>
      </c>
      <c r="K834" s="80">
        <f t="shared" si="39"/>
        <v>0</v>
      </c>
      <c r="M834" s="76"/>
      <c r="N834" s="77" t="str">
        <f>$A$143</f>
        <v>Purchase water (kL)</v>
      </c>
      <c r="O834" s="78">
        <v>12</v>
      </c>
      <c r="P834" s="79">
        <f>$C$143</f>
        <v>1</v>
      </c>
      <c r="Q834" s="80">
        <f t="shared" si="40"/>
        <v>12</v>
      </c>
    </row>
    <row r="835" spans="1:17" outlineLevel="1" x14ac:dyDescent="0.25">
      <c r="A835" s="76"/>
      <c r="B835" s="77" t="str">
        <f>$A$144</f>
        <v>Concrete contract crew (days)</v>
      </c>
      <c r="C835" s="78"/>
      <c r="D835" s="79">
        <f>$C$144</f>
        <v>3500</v>
      </c>
      <c r="E835" s="80">
        <f t="shared" si="38"/>
        <v>0</v>
      </c>
      <c r="G835" s="76"/>
      <c r="H835" s="77" t="str">
        <f>$A$144</f>
        <v>Concrete contract crew (days)</v>
      </c>
      <c r="I835" s="78"/>
      <c r="J835" s="79">
        <f>$C$144</f>
        <v>3500</v>
      </c>
      <c r="K835" s="80">
        <f t="shared" si="39"/>
        <v>0</v>
      </c>
      <c r="M835" s="76"/>
      <c r="N835" s="77" t="str">
        <f>$A$144</f>
        <v>Concrete contract crew (days)</v>
      </c>
      <c r="O835" s="78"/>
      <c r="P835" s="79">
        <f>$C$144</f>
        <v>3500</v>
      </c>
      <c r="Q835" s="80">
        <f t="shared" si="40"/>
        <v>0</v>
      </c>
    </row>
    <row r="836" spans="1:17" outlineLevel="1" x14ac:dyDescent="0.25">
      <c r="A836" s="76"/>
      <c r="B836" s="77" t="str">
        <f>$A$145</f>
        <v>Concrete (m3)</v>
      </c>
      <c r="C836" s="78"/>
      <c r="D836" s="79">
        <f>$C$145</f>
        <v>300</v>
      </c>
      <c r="E836" s="80">
        <f t="shared" si="38"/>
        <v>0</v>
      </c>
      <c r="G836" s="76"/>
      <c r="H836" s="77" t="str">
        <f>$A$145</f>
        <v>Concrete (m3)</v>
      </c>
      <c r="I836" s="78"/>
      <c r="J836" s="79">
        <f>$C$145</f>
        <v>300</v>
      </c>
      <c r="K836" s="80">
        <f t="shared" si="39"/>
        <v>0</v>
      </c>
      <c r="M836" s="76"/>
      <c r="N836" s="77" t="str">
        <f>$A$145</f>
        <v>Concrete (m3)</v>
      </c>
      <c r="O836" s="78"/>
      <c r="P836" s="79">
        <f>$C$145</f>
        <v>300</v>
      </c>
      <c r="Q836" s="80">
        <f t="shared" si="40"/>
        <v>0</v>
      </c>
    </row>
    <row r="837" spans="1:17" outlineLevel="1" x14ac:dyDescent="0.25">
      <c r="A837" s="76"/>
      <c r="B837" s="77" t="str">
        <f>$A$146</f>
        <v>Sand Subgrade Push Up (m3)</v>
      </c>
      <c r="C837" s="78"/>
      <c r="D837" s="79">
        <f>$C$146</f>
        <v>0</v>
      </c>
      <c r="E837" s="80">
        <f t="shared" si="38"/>
        <v>0</v>
      </c>
      <c r="G837" s="76"/>
      <c r="H837" s="77" t="str">
        <f>$A$146</f>
        <v>Sand Subgrade Push Up (m3)</v>
      </c>
      <c r="I837" s="78"/>
      <c r="J837" s="79">
        <f>$C$146</f>
        <v>0</v>
      </c>
      <c r="K837" s="80">
        <f t="shared" si="39"/>
        <v>0</v>
      </c>
      <c r="M837" s="76"/>
      <c r="N837" s="77" t="str">
        <f>$A$146</f>
        <v>Sand Subgrade Push Up (m3)</v>
      </c>
      <c r="O837" s="78"/>
      <c r="P837" s="79">
        <f>$C$146</f>
        <v>0</v>
      </c>
      <c r="Q837" s="80">
        <f t="shared" si="40"/>
        <v>0</v>
      </c>
    </row>
    <row r="838" spans="1:17" outlineLevel="1" x14ac:dyDescent="0.25">
      <c r="A838" s="76"/>
      <c r="B838" s="77" t="str">
        <f>$A$147</f>
        <v>450mm RCP</v>
      </c>
      <c r="C838" s="78"/>
      <c r="D838" s="79">
        <f>$C$147</f>
        <v>250</v>
      </c>
      <c r="E838" s="80">
        <f t="shared" si="38"/>
        <v>0</v>
      </c>
      <c r="G838" s="76"/>
      <c r="H838" s="77" t="str">
        <f>$A$147</f>
        <v>450mm RCP</v>
      </c>
      <c r="I838" s="78"/>
      <c r="J838" s="79">
        <f>$C$147</f>
        <v>250</v>
      </c>
      <c r="K838" s="80">
        <f t="shared" si="39"/>
        <v>0</v>
      </c>
      <c r="M838" s="76"/>
      <c r="N838" s="77" t="str">
        <f>$A$147</f>
        <v>450mm RCP</v>
      </c>
      <c r="O838" s="78"/>
      <c r="P838" s="79">
        <f>$C$147</f>
        <v>250</v>
      </c>
      <c r="Q838" s="80">
        <f t="shared" si="40"/>
        <v>0</v>
      </c>
    </row>
    <row r="839" spans="1:17" outlineLevel="1" x14ac:dyDescent="0.25">
      <c r="A839" s="76"/>
      <c r="B839" s="77" t="str">
        <f>$A$148</f>
        <v>375/450mm HW</v>
      </c>
      <c r="C839" s="78"/>
      <c r="D839" s="79">
        <f>$C$148</f>
        <v>300</v>
      </c>
      <c r="E839" s="80">
        <f t="shared" si="38"/>
        <v>0</v>
      </c>
      <c r="G839" s="76"/>
      <c r="H839" s="77" t="str">
        <f>$A$148</f>
        <v>375/450mm HW</v>
      </c>
      <c r="I839" s="78"/>
      <c r="J839" s="79">
        <f>$C$148</f>
        <v>300</v>
      </c>
      <c r="K839" s="80">
        <f t="shared" si="39"/>
        <v>0</v>
      </c>
      <c r="M839" s="76"/>
      <c r="N839" s="77" t="str">
        <f>$A$148</f>
        <v>375/450mm HW</v>
      </c>
      <c r="O839" s="78"/>
      <c r="P839" s="79">
        <f>$C$148</f>
        <v>300</v>
      </c>
      <c r="Q839" s="80">
        <f t="shared" si="40"/>
        <v>0</v>
      </c>
    </row>
    <row r="840" spans="1:17" outlineLevel="1" x14ac:dyDescent="0.25">
      <c r="A840" s="76"/>
      <c r="B840" s="77" t="str">
        <f>$A$149</f>
        <v>525/600mm HW</v>
      </c>
      <c r="C840" s="78"/>
      <c r="D840" s="79">
        <f>$C$149</f>
        <v>375</v>
      </c>
      <c r="E840" s="80">
        <f t="shared" si="38"/>
        <v>0</v>
      </c>
      <c r="G840" s="76"/>
      <c r="H840" s="77" t="str">
        <f>$A$149</f>
        <v>525/600mm HW</v>
      </c>
      <c r="I840" s="78"/>
      <c r="J840" s="79">
        <f>$C$149</f>
        <v>375</v>
      </c>
      <c r="K840" s="80">
        <f t="shared" si="39"/>
        <v>0</v>
      </c>
      <c r="M840" s="76"/>
      <c r="N840" s="77" t="str">
        <f>$A$149</f>
        <v>525/600mm HW</v>
      </c>
      <c r="O840" s="78"/>
      <c r="P840" s="79">
        <f>$C$149</f>
        <v>375</v>
      </c>
      <c r="Q840" s="80">
        <f t="shared" si="40"/>
        <v>0</v>
      </c>
    </row>
    <row r="841" spans="1:17" outlineLevel="1" x14ac:dyDescent="0.25">
      <c r="A841" s="76"/>
      <c r="B841" s="77" t="str">
        <f>$A$150</f>
        <v>900mm HW</v>
      </c>
      <c r="C841" s="78"/>
      <c r="D841" s="79">
        <f>$C$150</f>
        <v>0</v>
      </c>
      <c r="E841" s="80">
        <f t="shared" si="38"/>
        <v>0</v>
      </c>
      <c r="G841" s="76"/>
      <c r="H841" s="77" t="str">
        <f>$A$150</f>
        <v>900mm HW</v>
      </c>
      <c r="I841" s="78"/>
      <c r="J841" s="79">
        <f>$C$150</f>
        <v>0</v>
      </c>
      <c r="K841" s="80">
        <f t="shared" si="39"/>
        <v>0</v>
      </c>
      <c r="M841" s="76"/>
      <c r="N841" s="77" t="str">
        <f>$A$150</f>
        <v>900mm HW</v>
      </c>
      <c r="O841" s="78"/>
      <c r="P841" s="79">
        <f>$C$150</f>
        <v>0</v>
      </c>
      <c r="Q841" s="80">
        <f t="shared" si="40"/>
        <v>0</v>
      </c>
    </row>
    <row r="842" spans="1:17" outlineLevel="1" x14ac:dyDescent="0.25">
      <c r="A842" s="76"/>
      <c r="B842" s="77" t="str">
        <f>$A$151</f>
        <v>Rock Protection at 0.5m deep (m2)</v>
      </c>
      <c r="C842" s="78"/>
      <c r="D842" s="79">
        <f>$C$151</f>
        <v>0</v>
      </c>
      <c r="E842" s="80">
        <f t="shared" si="38"/>
        <v>0</v>
      </c>
      <c r="G842" s="76"/>
      <c r="H842" s="77" t="str">
        <f>$A$151</f>
        <v>Rock Protection at 0.5m deep (m2)</v>
      </c>
      <c r="I842" s="78"/>
      <c r="J842" s="79">
        <f>$C$151</f>
        <v>0</v>
      </c>
      <c r="K842" s="80">
        <f t="shared" si="39"/>
        <v>0</v>
      </c>
      <c r="M842" s="76"/>
      <c r="N842" s="77" t="str">
        <f>$A$151</f>
        <v>Rock Protection at 0.5m deep (m2)</v>
      </c>
      <c r="O842" s="78"/>
      <c r="P842" s="79">
        <f>$C$151</f>
        <v>0</v>
      </c>
      <c r="Q842" s="80">
        <f t="shared" si="40"/>
        <v>0</v>
      </c>
    </row>
    <row r="843" spans="1:17" outlineLevel="1" x14ac:dyDescent="0.25">
      <c r="A843" s="76"/>
      <c r="B843" s="77" t="str">
        <f>$A$152</f>
        <v>Bitumen 2 coat emulsion seal (m2)</v>
      </c>
      <c r="C843" s="78"/>
      <c r="D843" s="79">
        <f>$C$152</f>
        <v>22</v>
      </c>
      <c r="E843" s="80">
        <f t="shared" si="38"/>
        <v>0</v>
      </c>
      <c r="G843" s="76"/>
      <c r="H843" s="77" t="str">
        <f>$A$152</f>
        <v>Bitumen 2 coat emulsion seal (m2)</v>
      </c>
      <c r="I843" s="78"/>
      <c r="J843" s="79">
        <f>$C$152</f>
        <v>22</v>
      </c>
      <c r="K843" s="80">
        <f t="shared" si="39"/>
        <v>0</v>
      </c>
      <c r="M843" s="76"/>
      <c r="N843" s="77" t="str">
        <f>$A$152</f>
        <v>Bitumen 2 coat emulsion seal (m2)</v>
      </c>
      <c r="O843" s="78"/>
      <c r="P843" s="79">
        <f>$C$152</f>
        <v>22</v>
      </c>
      <c r="Q843" s="80">
        <f t="shared" si="40"/>
        <v>0</v>
      </c>
    </row>
    <row r="844" spans="1:17" outlineLevel="1" x14ac:dyDescent="0.25">
      <c r="A844" s="223"/>
      <c r="B844" s="77" t="str">
        <f>$A$153</f>
        <v>Traffic Signs and Cones (km/week)</v>
      </c>
      <c r="C844" s="78"/>
      <c r="D844" s="79">
        <f>$C$153</f>
        <v>500</v>
      </c>
      <c r="E844" s="80">
        <f t="shared" si="38"/>
        <v>0</v>
      </c>
      <c r="G844" s="223"/>
      <c r="H844" s="77" t="str">
        <f>$A$153</f>
        <v>Traffic Signs and Cones (km/week)</v>
      </c>
      <c r="I844" s="78"/>
      <c r="J844" s="79">
        <f>$C$153</f>
        <v>500</v>
      </c>
      <c r="K844" s="80">
        <f t="shared" si="39"/>
        <v>0</v>
      </c>
      <c r="M844" s="223"/>
      <c r="N844" s="77" t="str">
        <f>$A$153</f>
        <v>Traffic Signs and Cones (km/week)</v>
      </c>
      <c r="O844" s="78"/>
      <c r="P844" s="79">
        <f>$C$153</f>
        <v>500</v>
      </c>
      <c r="Q844" s="80">
        <f t="shared" si="40"/>
        <v>0</v>
      </c>
    </row>
    <row r="845" spans="1:17" outlineLevel="1" x14ac:dyDescent="0.25">
      <c r="A845" s="223"/>
      <c r="B845" s="77" t="str">
        <f>$A$154</f>
        <v>Custom 1</v>
      </c>
      <c r="C845" s="78"/>
      <c r="D845" s="79">
        <f>$C$154</f>
        <v>0</v>
      </c>
      <c r="E845" s="80">
        <f t="shared" si="38"/>
        <v>0</v>
      </c>
      <c r="G845" s="223"/>
      <c r="H845" s="77" t="str">
        <f>$A$154</f>
        <v>Custom 1</v>
      </c>
      <c r="I845" s="78"/>
      <c r="J845" s="79">
        <f>$C$154</f>
        <v>0</v>
      </c>
      <c r="K845" s="80">
        <f t="shared" si="39"/>
        <v>0</v>
      </c>
      <c r="M845" s="223"/>
      <c r="N845" s="77" t="str">
        <f>$A$154</f>
        <v>Custom 1</v>
      </c>
      <c r="O845" s="78"/>
      <c r="P845" s="79">
        <f>$C$154</f>
        <v>0</v>
      </c>
      <c r="Q845" s="80">
        <f t="shared" si="40"/>
        <v>0</v>
      </c>
    </row>
    <row r="846" spans="1:17" outlineLevel="1" x14ac:dyDescent="0.25">
      <c r="A846" s="223"/>
      <c r="B846" s="77" t="str">
        <f>$A$155</f>
        <v>Custom 2</v>
      </c>
      <c r="C846" s="78"/>
      <c r="D846" s="79">
        <f>$C$155</f>
        <v>0</v>
      </c>
      <c r="E846" s="80">
        <f t="shared" si="38"/>
        <v>0</v>
      </c>
      <c r="G846" s="223"/>
      <c r="H846" s="77" t="str">
        <f>$A$155</f>
        <v>Custom 2</v>
      </c>
      <c r="I846" s="78"/>
      <c r="J846" s="79">
        <f>$C$155</f>
        <v>0</v>
      </c>
      <c r="K846" s="80">
        <f t="shared" si="39"/>
        <v>0</v>
      </c>
      <c r="M846" s="223"/>
      <c r="N846" s="77" t="str">
        <f>$A$155</f>
        <v>Custom 2</v>
      </c>
      <c r="O846" s="78"/>
      <c r="P846" s="79">
        <f>$C$155</f>
        <v>0</v>
      </c>
      <c r="Q846" s="80">
        <f t="shared" si="40"/>
        <v>0</v>
      </c>
    </row>
    <row r="847" spans="1:17" outlineLevel="1" x14ac:dyDescent="0.25">
      <c r="A847" s="223"/>
      <c r="B847" s="77" t="str">
        <f>$A$156</f>
        <v>Custom 3</v>
      </c>
      <c r="C847" s="78"/>
      <c r="D847" s="79">
        <f>$C$156</f>
        <v>0</v>
      </c>
      <c r="E847" s="80">
        <f t="shared" si="38"/>
        <v>0</v>
      </c>
      <c r="G847" s="223"/>
      <c r="H847" s="77" t="str">
        <f>$A$156</f>
        <v>Custom 3</v>
      </c>
      <c r="I847" s="78"/>
      <c r="J847" s="79">
        <f>$C$156</f>
        <v>0</v>
      </c>
      <c r="K847" s="80">
        <f t="shared" si="39"/>
        <v>0</v>
      </c>
      <c r="M847" s="223"/>
      <c r="N847" s="77" t="str">
        <f>$A$156</f>
        <v>Custom 3</v>
      </c>
      <c r="O847" s="78"/>
      <c r="P847" s="79">
        <f>$C$156</f>
        <v>0</v>
      </c>
      <c r="Q847" s="80">
        <f t="shared" si="40"/>
        <v>0</v>
      </c>
    </row>
    <row r="848" spans="1:17" outlineLevel="1" x14ac:dyDescent="0.25">
      <c r="A848" s="223"/>
      <c r="B848" s="77" t="str">
        <f>$A$157</f>
        <v>Custom 4</v>
      </c>
      <c r="C848" s="78"/>
      <c r="D848" s="79">
        <f>$C$157</f>
        <v>0</v>
      </c>
      <c r="E848" s="80">
        <f t="shared" si="38"/>
        <v>0</v>
      </c>
      <c r="G848" s="223"/>
      <c r="H848" s="77" t="str">
        <f>$A$157</f>
        <v>Custom 4</v>
      </c>
      <c r="I848" s="78"/>
      <c r="J848" s="79">
        <f>$C$157</f>
        <v>0</v>
      </c>
      <c r="K848" s="80">
        <f t="shared" si="39"/>
        <v>0</v>
      </c>
      <c r="M848" s="223"/>
      <c r="N848" s="77" t="str">
        <f>$A$157</f>
        <v>Custom 4</v>
      </c>
      <c r="O848" s="78"/>
      <c r="P848" s="79">
        <f>$C$157</f>
        <v>0</v>
      </c>
      <c r="Q848" s="80">
        <f t="shared" si="40"/>
        <v>0</v>
      </c>
    </row>
    <row r="849" spans="1:17" outlineLevel="1" x14ac:dyDescent="0.25">
      <c r="A849" s="223"/>
      <c r="B849" s="77" t="str">
        <f>$A$158</f>
        <v>Custom 5</v>
      </c>
      <c r="C849" s="78"/>
      <c r="D849" s="79">
        <f>$C$158</f>
        <v>0</v>
      </c>
      <c r="E849" s="80">
        <f t="shared" si="38"/>
        <v>0</v>
      </c>
      <c r="G849" s="223"/>
      <c r="H849" s="77" t="str">
        <f>$A$158</f>
        <v>Custom 5</v>
      </c>
      <c r="I849" s="78"/>
      <c r="J849" s="79">
        <f>$C$158</f>
        <v>0</v>
      </c>
      <c r="K849" s="80">
        <f t="shared" si="39"/>
        <v>0</v>
      </c>
      <c r="M849" s="223"/>
      <c r="N849" s="77" t="str">
        <f>$A$158</f>
        <v>Custom 5</v>
      </c>
      <c r="O849" s="78"/>
      <c r="P849" s="79">
        <f>$C$158</f>
        <v>0</v>
      </c>
      <c r="Q849" s="80">
        <f t="shared" si="40"/>
        <v>0</v>
      </c>
    </row>
    <row r="850" spans="1:17" outlineLevel="1" x14ac:dyDescent="0.25">
      <c r="A850" s="223"/>
      <c r="B850" s="77" t="str">
        <f>$A$159</f>
        <v>Custom 6</v>
      </c>
      <c r="C850" s="78"/>
      <c r="D850" s="79">
        <f>$C$159</f>
        <v>0</v>
      </c>
      <c r="E850" s="80">
        <f t="shared" si="38"/>
        <v>0</v>
      </c>
      <c r="G850" s="223"/>
      <c r="H850" s="77" t="str">
        <f>$A$159</f>
        <v>Custom 6</v>
      </c>
      <c r="I850" s="78"/>
      <c r="J850" s="79">
        <f>$C$159</f>
        <v>0</v>
      </c>
      <c r="K850" s="80">
        <f t="shared" si="39"/>
        <v>0</v>
      </c>
      <c r="M850" s="223"/>
      <c r="N850" s="77" t="str">
        <f>$A$159</f>
        <v>Custom 6</v>
      </c>
      <c r="O850" s="78"/>
      <c r="P850" s="79">
        <f>$C$159</f>
        <v>0</v>
      </c>
      <c r="Q850" s="80">
        <f t="shared" si="40"/>
        <v>0</v>
      </c>
    </row>
    <row r="851" spans="1:17" outlineLevel="1" x14ac:dyDescent="0.25">
      <c r="A851" s="223"/>
      <c r="B851" s="77" t="str">
        <f>$A$160</f>
        <v>Custom 7</v>
      </c>
      <c r="C851" s="78"/>
      <c r="D851" s="79">
        <f>$C$160</f>
        <v>0</v>
      </c>
      <c r="E851" s="80">
        <f t="shared" si="38"/>
        <v>0</v>
      </c>
      <c r="G851" s="223"/>
      <c r="H851" s="77" t="str">
        <f>$A$160</f>
        <v>Custom 7</v>
      </c>
      <c r="I851" s="78"/>
      <c r="J851" s="79">
        <f>$C$160</f>
        <v>0</v>
      </c>
      <c r="K851" s="80">
        <f t="shared" si="39"/>
        <v>0</v>
      </c>
      <c r="M851" s="223"/>
      <c r="N851" s="77" t="str">
        <f>$A$160</f>
        <v>Custom 7</v>
      </c>
      <c r="O851" s="78"/>
      <c r="P851" s="79">
        <f>$C$160</f>
        <v>0</v>
      </c>
      <c r="Q851" s="80">
        <f t="shared" si="40"/>
        <v>0</v>
      </c>
    </row>
    <row r="852" spans="1:17" outlineLevel="1" x14ac:dyDescent="0.25">
      <c r="A852" s="223"/>
      <c r="B852" s="77" t="str">
        <f>$A$161</f>
        <v>Custom 8</v>
      </c>
      <c r="C852" s="78"/>
      <c r="D852" s="79">
        <f>$C$161</f>
        <v>0</v>
      </c>
      <c r="E852" s="80">
        <f t="shared" si="38"/>
        <v>0</v>
      </c>
      <c r="G852" s="223"/>
      <c r="H852" s="77" t="str">
        <f>$A$161</f>
        <v>Custom 8</v>
      </c>
      <c r="I852" s="78"/>
      <c r="J852" s="79">
        <f>$C$161</f>
        <v>0</v>
      </c>
      <c r="K852" s="80">
        <f t="shared" si="39"/>
        <v>0</v>
      </c>
      <c r="M852" s="223"/>
      <c r="N852" s="77" t="str">
        <f>$A$161</f>
        <v>Custom 8</v>
      </c>
      <c r="O852" s="78"/>
      <c r="P852" s="79">
        <f>$C$161</f>
        <v>0</v>
      </c>
      <c r="Q852" s="80">
        <f t="shared" si="40"/>
        <v>0</v>
      </c>
    </row>
    <row r="853" spans="1:17" outlineLevel="1" x14ac:dyDescent="0.25">
      <c r="A853" s="81" t="s">
        <v>122</v>
      </c>
      <c r="B853" s="82" t="s">
        <v>42</v>
      </c>
      <c r="C853" s="83" t="s">
        <v>121</v>
      </c>
      <c r="D853" s="84" t="s">
        <v>149</v>
      </c>
      <c r="E853" s="85">
        <f>IFERROR(C833/(D806*1000),"")</f>
        <v>0</v>
      </c>
      <c r="G853" s="81" t="s">
        <v>122</v>
      </c>
      <c r="H853" s="82" t="s">
        <v>42</v>
      </c>
      <c r="I853" s="83" t="s">
        <v>121</v>
      </c>
      <c r="J853" s="84" t="s">
        <v>149</v>
      </c>
      <c r="K853" s="85">
        <f>IFERROR(I833/(J806*1000),"")</f>
        <v>0</v>
      </c>
      <c r="M853" s="81" t="s">
        <v>122</v>
      </c>
      <c r="N853" s="82" t="s">
        <v>42</v>
      </c>
      <c r="O853" s="83" t="s">
        <v>121</v>
      </c>
      <c r="P853" s="84" t="s">
        <v>149</v>
      </c>
      <c r="Q853" s="85">
        <f>IFERROR(O833/(P806*1000),"")</f>
        <v>0</v>
      </c>
    </row>
    <row r="854" spans="1:17" outlineLevel="1" x14ac:dyDescent="0.25">
      <c r="A854" s="86"/>
      <c r="B854" s="82" t="s">
        <v>43</v>
      </c>
      <c r="C854" s="83" t="s">
        <v>121</v>
      </c>
      <c r="D854" s="87"/>
      <c r="E854" s="88"/>
      <c r="G854" s="86"/>
      <c r="H854" s="82" t="s">
        <v>43</v>
      </c>
      <c r="I854" s="83" t="s">
        <v>121</v>
      </c>
      <c r="J854" s="87"/>
      <c r="K854" s="88"/>
      <c r="M854" s="86"/>
      <c r="N854" s="82" t="s">
        <v>43</v>
      </c>
      <c r="O854" s="83" t="s">
        <v>121</v>
      </c>
      <c r="P854" s="87"/>
      <c r="Q854" s="88"/>
    </row>
    <row r="855" spans="1:17" outlineLevel="1" x14ac:dyDescent="0.25">
      <c r="A855" s="89"/>
      <c r="B855" s="82" t="s">
        <v>44</v>
      </c>
      <c r="C855" s="83" t="s">
        <v>121</v>
      </c>
      <c r="D855" s="87"/>
      <c r="E855" s="88"/>
      <c r="G855" s="89"/>
      <c r="H855" s="82" t="s">
        <v>44</v>
      </c>
      <c r="I855" s="83" t="s">
        <v>121</v>
      </c>
      <c r="J855" s="87"/>
      <c r="K855" s="88"/>
      <c r="M855" s="89"/>
      <c r="N855" s="82" t="s">
        <v>44</v>
      </c>
      <c r="O855" s="83" t="s">
        <v>121</v>
      </c>
      <c r="P855" s="87"/>
      <c r="Q855" s="88"/>
    </row>
    <row r="857" spans="1:17" ht="15.6" x14ac:dyDescent="0.3">
      <c r="A857" s="358" t="str">
        <f>D101</f>
        <v>Gravel Resheet and Drain Silt/Debris Removal</v>
      </c>
      <c r="B857" s="63"/>
      <c r="C857" s="63"/>
      <c r="D857" s="64">
        <v>0.5</v>
      </c>
      <c r="E857" s="65" t="s">
        <v>38</v>
      </c>
      <c r="G857" s="225" t="str">
        <f>D102</f>
        <v>Floodway 1 Reconstruct</v>
      </c>
      <c r="H857" s="63"/>
      <c r="I857" s="63"/>
      <c r="J857" s="64">
        <v>0.15</v>
      </c>
      <c r="K857" s="65" t="s">
        <v>38</v>
      </c>
      <c r="L857" s="170"/>
      <c r="M857" s="225" t="str">
        <f>D103</f>
        <v>Floodway 2 Reconstruct</v>
      </c>
      <c r="N857" s="63"/>
      <c r="O857" s="63"/>
      <c r="P857" s="64">
        <v>0.11</v>
      </c>
      <c r="Q857" s="65" t="s">
        <v>38</v>
      </c>
    </row>
    <row r="858" spans="1:17" x14ac:dyDescent="0.25">
      <c r="A858" s="439" t="str">
        <f>H101</f>
        <v>Scour to the pavement surface up to 200 mm deep or full base course and silt/debris that can be graded/pushed to the side of the road with some removal required up to 200mm deep</v>
      </c>
      <c r="B858" s="440"/>
      <c r="C858" s="441"/>
      <c r="D858" s="66">
        <f>D857*IF(C905="On",$D$167,1)*IF(C906="On",$D$168,1)*IF(C907="On",$D$169,1)</f>
        <v>0.32000000000000006</v>
      </c>
      <c r="E858" s="67" t="s">
        <v>221</v>
      </c>
      <c r="G858" s="439" t="str">
        <f>H102</f>
        <v>Flooday pipe damage requiring replacement or cleanout, headwalls damaged either requiring replacement or reinstatement, rock armour requiring replacement or reinstatement, pavement and shoulders requiring reinstatement</v>
      </c>
      <c r="H858" s="440"/>
      <c r="I858" s="441"/>
      <c r="J858" s="66">
        <f>J857*IF(I905="On",$D$167,1)*IF(I906="On",$D$168,1)*IF(I907="On",$D$169,1)</f>
        <v>0.15</v>
      </c>
      <c r="K858" s="67" t="s">
        <v>221</v>
      </c>
      <c r="L858" s="170"/>
      <c r="M858" s="439" t="str">
        <f>H103</f>
        <v>Flooday shoulder damage requiring reinstatement, rock armour requiring replacement or reinstatement, pavement scouring requiring reseal</v>
      </c>
      <c r="N858" s="440"/>
      <c r="O858" s="441"/>
      <c r="P858" s="66">
        <f>P857*IF(O905="On",$D$167,1)*IF(O906="On",$D$168,1)*IF(O907="On",$D$169,1)</f>
        <v>0.11</v>
      </c>
      <c r="Q858" s="67" t="s">
        <v>221</v>
      </c>
    </row>
    <row r="859" spans="1:17" x14ac:dyDescent="0.25">
      <c r="A859" s="442"/>
      <c r="B859" s="443"/>
      <c r="C859" s="444"/>
      <c r="D859" s="68" t="s">
        <v>3</v>
      </c>
      <c r="E859" s="69">
        <f>SUM(E863:E904)</f>
        <v>27770</v>
      </c>
      <c r="G859" s="442"/>
      <c r="H859" s="443"/>
      <c r="I859" s="444"/>
      <c r="J859" s="68" t="s">
        <v>3</v>
      </c>
      <c r="K859" s="69">
        <f>SUM(K863:K904)</f>
        <v>40576</v>
      </c>
      <c r="L859" s="170"/>
      <c r="M859" s="442"/>
      <c r="N859" s="443"/>
      <c r="O859" s="444"/>
      <c r="P859" s="68" t="s">
        <v>3</v>
      </c>
      <c r="Q859" s="69">
        <f>SUM(Q863:Q904)</f>
        <v>18227.599999999999</v>
      </c>
    </row>
    <row r="860" spans="1:17" x14ac:dyDescent="0.25">
      <c r="A860" s="442"/>
      <c r="B860" s="443"/>
      <c r="C860" s="444"/>
      <c r="D860" s="70" t="str">
        <f>IF(E857="km/day","$ per l/m",IF(E857="item","Unit Cost",IF(E857="m^2","$ per m^2")))</f>
        <v>$ per l/m</v>
      </c>
      <c r="E860" s="69">
        <f>IF(E857="km/day",E859/(1000*D858),E859/D858)</f>
        <v>86.781249999999986</v>
      </c>
      <c r="G860" s="442"/>
      <c r="H860" s="443"/>
      <c r="I860" s="444"/>
      <c r="J860" s="70" t="str">
        <f>IF(K857="km/day","$ per l/m",IF(K857="item","Unit Cost",IF(K857="m^2","$ per m^2")))</f>
        <v>$ per l/m</v>
      </c>
      <c r="K860" s="69">
        <f>IF(K857="km/day",K859/(1000*J858),K859/J858)</f>
        <v>270.50666666666666</v>
      </c>
      <c r="L860" s="170"/>
      <c r="M860" s="442"/>
      <c r="N860" s="443"/>
      <c r="O860" s="444"/>
      <c r="P860" s="70" t="str">
        <f>IF(Q857="km/day","$ per l/m",IF(Q857="item","Unit Cost",IF(Q857="m^2","$ per m^2")))</f>
        <v>$ per l/m</v>
      </c>
      <c r="Q860" s="69">
        <f>IF(Q857="km/day",Q859/(1000*P858),Q859/P858)</f>
        <v>165.70545454545453</v>
      </c>
    </row>
    <row r="861" spans="1:17" x14ac:dyDescent="0.25">
      <c r="A861" s="445"/>
      <c r="B861" s="446"/>
      <c r="C861" s="447"/>
      <c r="D861" s="71" t="str">
        <f>IF(E857="km/day","$ per km","")</f>
        <v>$ per km</v>
      </c>
      <c r="E861" s="72">
        <f>IF(E857="km/day",E859/D858,"")</f>
        <v>86781.249999999985</v>
      </c>
      <c r="G861" s="445"/>
      <c r="H861" s="446"/>
      <c r="I861" s="447"/>
      <c r="J861" s="71" t="str">
        <f>IF(K857="km/day","$ per km","")</f>
        <v>$ per km</v>
      </c>
      <c r="K861" s="72">
        <f>IF(K857="km/day",K859/J858,"")</f>
        <v>270506.66666666669</v>
      </c>
      <c r="L861" s="170"/>
      <c r="M861" s="445"/>
      <c r="N861" s="446"/>
      <c r="O861" s="447"/>
      <c r="P861" s="71" t="str">
        <f>IF(Q857="km/day","$ per km","")</f>
        <v>$ per km</v>
      </c>
      <c r="Q861" s="72">
        <f>IF(Q857="km/day",Q859/P858,"")</f>
        <v>165705.45454545453</v>
      </c>
    </row>
    <row r="862" spans="1:17" outlineLevel="1" x14ac:dyDescent="0.25">
      <c r="A862" s="73"/>
      <c r="B862" s="74" t="s">
        <v>19</v>
      </c>
      <c r="C862" s="74" t="s">
        <v>37</v>
      </c>
      <c r="D862" s="74" t="s">
        <v>36</v>
      </c>
      <c r="E862" s="75" t="s">
        <v>39</v>
      </c>
      <c r="G862" s="73"/>
      <c r="H862" s="74" t="s">
        <v>19</v>
      </c>
      <c r="I862" s="74" t="s">
        <v>37</v>
      </c>
      <c r="J862" s="74" t="s">
        <v>36</v>
      </c>
      <c r="K862" s="75" t="s">
        <v>39</v>
      </c>
      <c r="M862" s="73"/>
      <c r="N862" s="74" t="s">
        <v>19</v>
      </c>
      <c r="O862" s="74" t="s">
        <v>37</v>
      </c>
      <c r="P862" s="74" t="s">
        <v>36</v>
      </c>
      <c r="Q862" s="75" t="s">
        <v>39</v>
      </c>
    </row>
    <row r="863" spans="1:17" outlineLevel="1" x14ac:dyDescent="0.25">
      <c r="A863" s="76"/>
      <c r="B863" s="77" t="str">
        <f>$A$119</f>
        <v>Grader (hrs)</v>
      </c>
      <c r="C863" s="78">
        <v>10</v>
      </c>
      <c r="D863" s="79">
        <f>$C$119</f>
        <v>180</v>
      </c>
      <c r="E863" s="80">
        <f>C863*D863</f>
        <v>1800</v>
      </c>
      <c r="G863" s="76"/>
      <c r="H863" s="77" t="str">
        <f>$A$119</f>
        <v>Grader (hrs)</v>
      </c>
      <c r="I863" s="78">
        <v>20</v>
      </c>
      <c r="J863" s="79">
        <f>$C$119</f>
        <v>180</v>
      </c>
      <c r="K863" s="80">
        <f>I863*J863</f>
        <v>3600</v>
      </c>
      <c r="M863" s="76"/>
      <c r="N863" s="77" t="str">
        <f>$A$119</f>
        <v>Grader (hrs)</v>
      </c>
      <c r="O863" s="78">
        <v>10</v>
      </c>
      <c r="P863" s="79">
        <f>$C$119</f>
        <v>180</v>
      </c>
      <c r="Q863" s="80">
        <f>O863*P863</f>
        <v>1800</v>
      </c>
    </row>
    <row r="864" spans="1:17" outlineLevel="1" x14ac:dyDescent="0.25">
      <c r="A864" s="76"/>
      <c r="B864" s="77" t="str">
        <f>$A$120</f>
        <v>Loader (hrs)</v>
      </c>
      <c r="C864" s="78">
        <v>10</v>
      </c>
      <c r="D864" s="79">
        <f>$C$120</f>
        <v>175</v>
      </c>
      <c r="E864" s="80">
        <f t="shared" ref="E864:E904" si="41">C864*D864</f>
        <v>1750</v>
      </c>
      <c r="G864" s="76"/>
      <c r="H864" s="77" t="str">
        <f>$A$120</f>
        <v>Loader (hrs)</v>
      </c>
      <c r="I864" s="78">
        <v>50</v>
      </c>
      <c r="J864" s="79">
        <f>$C$120</f>
        <v>175</v>
      </c>
      <c r="K864" s="80">
        <f t="shared" ref="K864:K904" si="42">I864*J864</f>
        <v>8750</v>
      </c>
      <c r="M864" s="76"/>
      <c r="N864" s="77" t="str">
        <f>$A$120</f>
        <v>Loader (hrs)</v>
      </c>
      <c r="O864" s="78">
        <v>10</v>
      </c>
      <c r="P864" s="79">
        <f>$C$120</f>
        <v>175</v>
      </c>
      <c r="Q864" s="80">
        <f t="shared" ref="Q864:Q904" si="43">O864*P864</f>
        <v>1750</v>
      </c>
    </row>
    <row r="865" spans="1:17" outlineLevel="1" x14ac:dyDescent="0.25">
      <c r="A865" s="76"/>
      <c r="B865" s="77" t="str">
        <f>$A$121</f>
        <v>Excavator (hrs)</v>
      </c>
      <c r="C865" s="78"/>
      <c r="D865" s="79">
        <f>$C$121</f>
        <v>145</v>
      </c>
      <c r="E865" s="80">
        <f t="shared" si="41"/>
        <v>0</v>
      </c>
      <c r="G865" s="76"/>
      <c r="H865" s="77" t="str">
        <f>$A$121</f>
        <v>Excavator (hrs)</v>
      </c>
      <c r="I865" s="78">
        <v>10</v>
      </c>
      <c r="J865" s="79">
        <f>$C$121</f>
        <v>145</v>
      </c>
      <c r="K865" s="80">
        <f t="shared" si="42"/>
        <v>1450</v>
      </c>
      <c r="M865" s="76"/>
      <c r="N865" s="77" t="str">
        <f>$A$121</f>
        <v>Excavator (hrs)</v>
      </c>
      <c r="O865" s="78"/>
      <c r="P865" s="79">
        <f>$C$121</f>
        <v>145</v>
      </c>
      <c r="Q865" s="80">
        <f t="shared" si="43"/>
        <v>0</v>
      </c>
    </row>
    <row r="866" spans="1:17" outlineLevel="1" x14ac:dyDescent="0.25">
      <c r="A866" s="76"/>
      <c r="B866" s="77" t="str">
        <f>$A$122</f>
        <v>Backhoe (hrs)</v>
      </c>
      <c r="C866" s="78"/>
      <c r="D866" s="79">
        <f>$C$122</f>
        <v>145</v>
      </c>
      <c r="E866" s="80">
        <f t="shared" si="41"/>
        <v>0</v>
      </c>
      <c r="G866" s="76"/>
      <c r="H866" s="77" t="str">
        <f>$A$122</f>
        <v>Backhoe (hrs)</v>
      </c>
      <c r="I866" s="78"/>
      <c r="J866" s="79">
        <f>$C$122</f>
        <v>145</v>
      </c>
      <c r="K866" s="80">
        <f t="shared" si="42"/>
        <v>0</v>
      </c>
      <c r="M866" s="76"/>
      <c r="N866" s="77" t="str">
        <f>$A$122</f>
        <v>Backhoe (hrs)</v>
      </c>
      <c r="O866" s="78"/>
      <c r="P866" s="79">
        <f>$C$122</f>
        <v>145</v>
      </c>
      <c r="Q866" s="80">
        <f t="shared" si="43"/>
        <v>0</v>
      </c>
    </row>
    <row r="867" spans="1:17" outlineLevel="1" x14ac:dyDescent="0.25">
      <c r="A867" s="76"/>
      <c r="B867" s="77" t="str">
        <f>$A$123</f>
        <v>Road Train Side Tipper (hrs)</v>
      </c>
      <c r="C867" s="78">
        <v>40</v>
      </c>
      <c r="D867" s="79">
        <f>$C$123</f>
        <v>250</v>
      </c>
      <c r="E867" s="80">
        <f t="shared" si="41"/>
        <v>10000</v>
      </c>
      <c r="G867" s="76"/>
      <c r="H867" s="77" t="str">
        <f>$A$123</f>
        <v>Road Train Side Tipper (hrs)</v>
      </c>
      <c r="I867" s="78">
        <v>10</v>
      </c>
      <c r="J867" s="79">
        <f>$C$123</f>
        <v>250</v>
      </c>
      <c r="K867" s="80">
        <f t="shared" si="42"/>
        <v>2500</v>
      </c>
      <c r="M867" s="76"/>
      <c r="N867" s="77" t="str">
        <f>$A$123</f>
        <v>Road Train Side Tipper (hrs)</v>
      </c>
      <c r="O867" s="78">
        <v>10</v>
      </c>
      <c r="P867" s="79">
        <f>$C$123</f>
        <v>250</v>
      </c>
      <c r="Q867" s="80">
        <f t="shared" si="43"/>
        <v>2500</v>
      </c>
    </row>
    <row r="868" spans="1:17" outlineLevel="1" x14ac:dyDescent="0.25">
      <c r="A868" s="76"/>
      <c r="B868" s="77" t="str">
        <f>$A$124</f>
        <v>Semi Side Tipper (hrs)</v>
      </c>
      <c r="C868" s="78"/>
      <c r="D868" s="79">
        <f>$C$124</f>
        <v>200</v>
      </c>
      <c r="E868" s="80">
        <f t="shared" si="41"/>
        <v>0</v>
      </c>
      <c r="G868" s="76"/>
      <c r="H868" s="77" t="str">
        <f>$A$124</f>
        <v>Semi Side Tipper (hrs)</v>
      </c>
      <c r="I868" s="78"/>
      <c r="J868" s="79">
        <f>$C$124</f>
        <v>200</v>
      </c>
      <c r="K868" s="80">
        <f t="shared" si="42"/>
        <v>0</v>
      </c>
      <c r="M868" s="76"/>
      <c r="N868" s="77" t="str">
        <f>$A$124</f>
        <v>Semi Side Tipper (hrs)</v>
      </c>
      <c r="O868" s="78"/>
      <c r="P868" s="79">
        <f>$C$124</f>
        <v>200</v>
      </c>
      <c r="Q868" s="80">
        <f t="shared" si="43"/>
        <v>0</v>
      </c>
    </row>
    <row r="869" spans="1:17" outlineLevel="1" x14ac:dyDescent="0.25">
      <c r="A869" s="76"/>
      <c r="B869" s="77" t="str">
        <f>$A$125</f>
        <v>Water Truck  (hrs)</v>
      </c>
      <c r="C869" s="78">
        <v>10</v>
      </c>
      <c r="D869" s="79">
        <f>$C$125</f>
        <v>165</v>
      </c>
      <c r="E869" s="80">
        <f t="shared" si="41"/>
        <v>1650</v>
      </c>
      <c r="G869" s="76"/>
      <c r="H869" s="77" t="str">
        <f>$A$125</f>
        <v>Water Truck  (hrs)</v>
      </c>
      <c r="I869" s="78">
        <v>10</v>
      </c>
      <c r="J869" s="79">
        <f>$C$125</f>
        <v>165</v>
      </c>
      <c r="K869" s="80">
        <f t="shared" si="42"/>
        <v>1650</v>
      </c>
      <c r="M869" s="76"/>
      <c r="N869" s="77" t="str">
        <f>$A$125</f>
        <v>Water Truck  (hrs)</v>
      </c>
      <c r="O869" s="78"/>
      <c r="P869" s="79">
        <f>$C$125</f>
        <v>165</v>
      </c>
      <c r="Q869" s="80">
        <f t="shared" si="43"/>
        <v>0</v>
      </c>
    </row>
    <row r="870" spans="1:17" outlineLevel="1" x14ac:dyDescent="0.25">
      <c r="A870" s="76"/>
      <c r="B870" s="77" t="str">
        <f>$A$126</f>
        <v>Vibrating Roller (hrs)</v>
      </c>
      <c r="C870" s="78">
        <v>10</v>
      </c>
      <c r="D870" s="79">
        <f>$C$126</f>
        <v>135</v>
      </c>
      <c r="E870" s="80">
        <f t="shared" si="41"/>
        <v>1350</v>
      </c>
      <c r="G870" s="76"/>
      <c r="H870" s="77" t="str">
        <f>$A$126</f>
        <v>Vibrating Roller (hrs)</v>
      </c>
      <c r="I870" s="78">
        <v>10</v>
      </c>
      <c r="J870" s="79">
        <f>$C$126</f>
        <v>135</v>
      </c>
      <c r="K870" s="80">
        <f t="shared" si="42"/>
        <v>1350</v>
      </c>
      <c r="M870" s="76"/>
      <c r="N870" s="77" t="str">
        <f>$A$126</f>
        <v>Vibrating Roller (hrs)</v>
      </c>
      <c r="O870" s="78">
        <v>10</v>
      </c>
      <c r="P870" s="79">
        <f>$C$126</f>
        <v>135</v>
      </c>
      <c r="Q870" s="80">
        <f t="shared" si="43"/>
        <v>1350</v>
      </c>
    </row>
    <row r="871" spans="1:17" outlineLevel="1" x14ac:dyDescent="0.25">
      <c r="A871" s="76"/>
      <c r="B871" s="77" t="str">
        <f>$A$127</f>
        <v>Multi-tyred Roller (hrs)</v>
      </c>
      <c r="C871" s="78">
        <v>10</v>
      </c>
      <c r="D871" s="79">
        <f>$C$127</f>
        <v>135</v>
      </c>
      <c r="E871" s="80">
        <f t="shared" si="41"/>
        <v>1350</v>
      </c>
      <c r="G871" s="76"/>
      <c r="H871" s="77" t="str">
        <f>$A$127</f>
        <v>Multi-tyred Roller (hrs)</v>
      </c>
      <c r="I871" s="78">
        <v>10</v>
      </c>
      <c r="J871" s="79">
        <f>$C$127</f>
        <v>135</v>
      </c>
      <c r="K871" s="80">
        <f t="shared" si="42"/>
        <v>1350</v>
      </c>
      <c r="M871" s="76"/>
      <c r="N871" s="77" t="str">
        <f>$A$127</f>
        <v>Multi-tyred Roller (hrs)</v>
      </c>
      <c r="O871" s="78"/>
      <c r="P871" s="79">
        <f>$C$127</f>
        <v>135</v>
      </c>
      <c r="Q871" s="80">
        <f t="shared" si="43"/>
        <v>0</v>
      </c>
    </row>
    <row r="872" spans="1:17" outlineLevel="1" x14ac:dyDescent="0.25">
      <c r="A872" s="76"/>
      <c r="B872" s="77" t="str">
        <f>$A$128</f>
        <v>Dozer (hrs)</v>
      </c>
      <c r="C872" s="78">
        <v>6</v>
      </c>
      <c r="D872" s="79">
        <f>$C$128</f>
        <v>310</v>
      </c>
      <c r="E872" s="80">
        <f t="shared" si="41"/>
        <v>1860</v>
      </c>
      <c r="G872" s="76"/>
      <c r="H872" s="77" t="str">
        <f>$A$128</f>
        <v>Dozer (hrs)</v>
      </c>
      <c r="I872" s="78"/>
      <c r="J872" s="79">
        <f>$C$128</f>
        <v>310</v>
      </c>
      <c r="K872" s="80">
        <f t="shared" si="42"/>
        <v>0</v>
      </c>
      <c r="M872" s="76"/>
      <c r="N872" s="77" t="str">
        <f>$A$128</f>
        <v>Dozer (hrs)</v>
      </c>
      <c r="O872" s="78"/>
      <c r="P872" s="79">
        <f>$C$128</f>
        <v>310</v>
      </c>
      <c r="Q872" s="80">
        <f t="shared" si="43"/>
        <v>0</v>
      </c>
    </row>
    <row r="873" spans="1:17" outlineLevel="1" x14ac:dyDescent="0.25">
      <c r="A873" s="76"/>
      <c r="B873" s="77" t="str">
        <f>$A$129</f>
        <v>Transport Float (hrs)</v>
      </c>
      <c r="C873" s="78"/>
      <c r="D873" s="79">
        <f>$C$129</f>
        <v>0</v>
      </c>
      <c r="E873" s="80">
        <f t="shared" si="41"/>
        <v>0</v>
      </c>
      <c r="G873" s="76"/>
      <c r="H873" s="77" t="str">
        <f>$A$129</f>
        <v>Transport Float (hrs)</v>
      </c>
      <c r="I873" s="78"/>
      <c r="J873" s="79">
        <f>$C$129</f>
        <v>0</v>
      </c>
      <c r="K873" s="80">
        <f t="shared" si="42"/>
        <v>0</v>
      </c>
      <c r="M873" s="76"/>
      <c r="N873" s="77" t="str">
        <f>$A$129</f>
        <v>Transport Float (hrs)</v>
      </c>
      <c r="O873" s="78"/>
      <c r="P873" s="79">
        <f>$C$129</f>
        <v>0</v>
      </c>
      <c r="Q873" s="80">
        <f t="shared" si="43"/>
        <v>0</v>
      </c>
    </row>
    <row r="874" spans="1:17" outlineLevel="1" x14ac:dyDescent="0.25">
      <c r="A874" s="76"/>
      <c r="B874" s="77" t="str">
        <f>$A$130</f>
        <v>Pump (hrs)</v>
      </c>
      <c r="C874" s="78"/>
      <c r="D874" s="79">
        <f>$C$130</f>
        <v>1</v>
      </c>
      <c r="E874" s="80">
        <f t="shared" si="41"/>
        <v>0</v>
      </c>
      <c r="G874" s="76"/>
      <c r="H874" s="77" t="str">
        <f>$A$130</f>
        <v>Pump (hrs)</v>
      </c>
      <c r="I874" s="78"/>
      <c r="J874" s="79">
        <f>$C$130</f>
        <v>1</v>
      </c>
      <c r="K874" s="80">
        <f t="shared" si="42"/>
        <v>0</v>
      </c>
      <c r="M874" s="76"/>
      <c r="N874" s="77" t="str">
        <f>$A$130</f>
        <v>Pump (hrs)</v>
      </c>
      <c r="O874" s="78"/>
      <c r="P874" s="79">
        <f>$C$130</f>
        <v>1</v>
      </c>
      <c r="Q874" s="80">
        <f t="shared" si="43"/>
        <v>0</v>
      </c>
    </row>
    <row r="875" spans="1:17" outlineLevel="1" x14ac:dyDescent="0.25">
      <c r="A875" s="76"/>
      <c r="B875" s="77" t="str">
        <f>$A$131</f>
        <v>2 Labourers and Light Vehicle (days)</v>
      </c>
      <c r="C875" s="78">
        <v>1</v>
      </c>
      <c r="D875" s="79">
        <f>$C$131</f>
        <v>1900</v>
      </c>
      <c r="E875" s="80">
        <f t="shared" si="41"/>
        <v>1900</v>
      </c>
      <c r="G875" s="76"/>
      <c r="H875" s="77" t="str">
        <f>$A$131</f>
        <v>2 Labourers and Light Vehicle (days)</v>
      </c>
      <c r="I875" s="78">
        <v>5</v>
      </c>
      <c r="J875" s="79">
        <f>$C$131</f>
        <v>1900</v>
      </c>
      <c r="K875" s="80">
        <f t="shared" si="42"/>
        <v>9500</v>
      </c>
      <c r="M875" s="76"/>
      <c r="N875" s="77" t="str">
        <f>$A$131</f>
        <v>2 Labourers and Light Vehicle (days)</v>
      </c>
      <c r="O875" s="78">
        <v>3</v>
      </c>
      <c r="P875" s="79">
        <f>$C$131</f>
        <v>1900</v>
      </c>
      <c r="Q875" s="80">
        <f t="shared" si="43"/>
        <v>5700</v>
      </c>
    </row>
    <row r="876" spans="1:17" outlineLevel="1" x14ac:dyDescent="0.25">
      <c r="A876" s="76"/>
      <c r="B876" s="77" t="str">
        <f>$A$132</f>
        <v>2 Man Traffic Crew and Ute</v>
      </c>
      <c r="C876" s="78">
        <v>1</v>
      </c>
      <c r="D876" s="79">
        <f>$C$132</f>
        <v>240</v>
      </c>
      <c r="E876" s="80">
        <f t="shared" si="41"/>
        <v>240</v>
      </c>
      <c r="G876" s="76"/>
      <c r="H876" s="77" t="str">
        <f>$A$132</f>
        <v>2 Man Traffic Crew and Ute</v>
      </c>
      <c r="I876" s="78">
        <v>5</v>
      </c>
      <c r="J876" s="79">
        <f>$C$132</f>
        <v>240</v>
      </c>
      <c r="K876" s="80">
        <f t="shared" si="42"/>
        <v>1200</v>
      </c>
      <c r="M876" s="76"/>
      <c r="N876" s="77" t="str">
        <f>$A$132</f>
        <v>2 Man Traffic Crew and Ute</v>
      </c>
      <c r="O876" s="78">
        <v>3</v>
      </c>
      <c r="P876" s="79">
        <f>$C$132</f>
        <v>240</v>
      </c>
      <c r="Q876" s="80">
        <f t="shared" si="43"/>
        <v>720</v>
      </c>
    </row>
    <row r="877" spans="1:17" outlineLevel="1" x14ac:dyDescent="0.25">
      <c r="A877" s="76"/>
      <c r="B877" s="77" t="str">
        <f>$A$133</f>
        <v>Supervisor With Vehicle (hrs)</v>
      </c>
      <c r="C877" s="78">
        <v>10</v>
      </c>
      <c r="D877" s="79">
        <f>$C$133</f>
        <v>105</v>
      </c>
      <c r="E877" s="80">
        <f t="shared" si="41"/>
        <v>1050</v>
      </c>
      <c r="G877" s="76"/>
      <c r="H877" s="77" t="str">
        <f>$A$133</f>
        <v>Supervisor With Vehicle (hrs)</v>
      </c>
      <c r="I877" s="78">
        <v>50</v>
      </c>
      <c r="J877" s="79">
        <f>$C$133</f>
        <v>105</v>
      </c>
      <c r="K877" s="80">
        <f t="shared" si="42"/>
        <v>5250</v>
      </c>
      <c r="M877" s="76"/>
      <c r="N877" s="77" t="str">
        <f>$A$133</f>
        <v>Supervisor With Vehicle (hrs)</v>
      </c>
      <c r="O877" s="78">
        <v>30</v>
      </c>
      <c r="P877" s="79">
        <f>$C$133</f>
        <v>105</v>
      </c>
      <c r="Q877" s="80">
        <f t="shared" si="43"/>
        <v>3150</v>
      </c>
    </row>
    <row r="878" spans="1:17" outlineLevel="1" x14ac:dyDescent="0.25">
      <c r="A878" s="76"/>
      <c r="B878" s="77" t="str">
        <f>$A$134</f>
        <v>Custom 2</v>
      </c>
      <c r="C878" s="78"/>
      <c r="D878" s="79">
        <f>$C$134</f>
        <v>0</v>
      </c>
      <c r="E878" s="80">
        <f t="shared" si="41"/>
        <v>0</v>
      </c>
      <c r="G878" s="76"/>
      <c r="H878" s="77" t="str">
        <f>$A$134</f>
        <v>Custom 2</v>
      </c>
      <c r="I878" s="78"/>
      <c r="J878" s="79">
        <f>$C$134</f>
        <v>0</v>
      </c>
      <c r="K878" s="80">
        <f t="shared" si="42"/>
        <v>0</v>
      </c>
      <c r="M878" s="76"/>
      <c r="N878" s="77" t="str">
        <f>$A$134</f>
        <v>Custom 2</v>
      </c>
      <c r="O878" s="78"/>
      <c r="P878" s="79">
        <f>$C$134</f>
        <v>0</v>
      </c>
      <c r="Q878" s="80">
        <f t="shared" si="43"/>
        <v>0</v>
      </c>
    </row>
    <row r="879" spans="1:17" outlineLevel="1" x14ac:dyDescent="0.25">
      <c r="A879" s="76"/>
      <c r="B879" s="77" t="str">
        <f>$A$135</f>
        <v>Custom 3</v>
      </c>
      <c r="C879" s="78"/>
      <c r="D879" s="79">
        <f>$C$135</f>
        <v>0</v>
      </c>
      <c r="E879" s="80">
        <f t="shared" si="41"/>
        <v>0</v>
      </c>
      <c r="G879" s="76"/>
      <c r="H879" s="77" t="str">
        <f>$A$135</f>
        <v>Custom 3</v>
      </c>
      <c r="I879" s="78"/>
      <c r="J879" s="79">
        <f>$C$135</f>
        <v>0</v>
      </c>
      <c r="K879" s="80">
        <f t="shared" si="42"/>
        <v>0</v>
      </c>
      <c r="M879" s="76"/>
      <c r="N879" s="77" t="str">
        <f>$A$135</f>
        <v>Custom 3</v>
      </c>
      <c r="O879" s="78"/>
      <c r="P879" s="79">
        <f>$C$135</f>
        <v>0</v>
      </c>
      <c r="Q879" s="80">
        <f t="shared" si="43"/>
        <v>0</v>
      </c>
    </row>
    <row r="880" spans="1:17" outlineLevel="1" x14ac:dyDescent="0.25">
      <c r="A880" s="76"/>
      <c r="B880" s="77" t="str">
        <f>$A$136</f>
        <v>Custom 4</v>
      </c>
      <c r="C880" s="78"/>
      <c r="D880" s="79">
        <f>$C$136</f>
        <v>0</v>
      </c>
      <c r="E880" s="80">
        <f t="shared" si="41"/>
        <v>0</v>
      </c>
      <c r="G880" s="76"/>
      <c r="H880" s="77" t="str">
        <f>$A$136</f>
        <v>Custom 4</v>
      </c>
      <c r="I880" s="78"/>
      <c r="J880" s="79">
        <f>$C$136</f>
        <v>0</v>
      </c>
      <c r="K880" s="80">
        <f t="shared" si="42"/>
        <v>0</v>
      </c>
      <c r="M880" s="76"/>
      <c r="N880" s="77" t="str">
        <f>$A$136</f>
        <v>Custom 4</v>
      </c>
      <c r="O880" s="78"/>
      <c r="P880" s="79">
        <f>$C$136</f>
        <v>0</v>
      </c>
      <c r="Q880" s="80">
        <f t="shared" si="43"/>
        <v>0</v>
      </c>
    </row>
    <row r="881" spans="1:17" outlineLevel="1" x14ac:dyDescent="0.25">
      <c r="A881" s="76"/>
      <c r="B881" s="77" t="str">
        <f>$A$137</f>
        <v>6 Wheel Tipper</v>
      </c>
      <c r="C881" s="78"/>
      <c r="D881" s="79">
        <f>$C$137</f>
        <v>0</v>
      </c>
      <c r="E881" s="80">
        <f t="shared" si="41"/>
        <v>0</v>
      </c>
      <c r="G881" s="76"/>
      <c r="H881" s="77" t="str">
        <f>$A$137</f>
        <v>6 Wheel Tipper</v>
      </c>
      <c r="I881" s="78">
        <v>50</v>
      </c>
      <c r="J881" s="79">
        <f>$C$137</f>
        <v>0</v>
      </c>
      <c r="K881" s="80">
        <f t="shared" si="42"/>
        <v>0</v>
      </c>
      <c r="M881" s="76"/>
      <c r="N881" s="77" t="str">
        <f>$A$137</f>
        <v>6 Wheel Tipper</v>
      </c>
      <c r="O881" s="78">
        <v>30</v>
      </c>
      <c r="P881" s="79">
        <f>$C$137</f>
        <v>0</v>
      </c>
      <c r="Q881" s="80">
        <f t="shared" si="43"/>
        <v>0</v>
      </c>
    </row>
    <row r="882" spans="1:17" outlineLevel="1" x14ac:dyDescent="0.25">
      <c r="A882" s="76"/>
      <c r="B882" s="77" t="str">
        <f>$A$138</f>
        <v>5T Excavator</v>
      </c>
      <c r="C882" s="78"/>
      <c r="D882" s="79">
        <f>$C$138</f>
        <v>0</v>
      </c>
      <c r="E882" s="80">
        <f t="shared" si="41"/>
        <v>0</v>
      </c>
      <c r="G882" s="76"/>
      <c r="H882" s="77" t="str">
        <f>$A$138</f>
        <v>5T Excavator</v>
      </c>
      <c r="I882" s="78">
        <v>50</v>
      </c>
      <c r="J882" s="79">
        <f>$C$138</f>
        <v>0</v>
      </c>
      <c r="K882" s="80">
        <f t="shared" si="42"/>
        <v>0</v>
      </c>
      <c r="M882" s="76"/>
      <c r="N882" s="77" t="str">
        <f>$A$138</f>
        <v>5T Excavator</v>
      </c>
      <c r="O882" s="78">
        <v>30</v>
      </c>
      <c r="P882" s="79">
        <f>$C$138</f>
        <v>0</v>
      </c>
      <c r="Q882" s="80">
        <f t="shared" si="43"/>
        <v>0</v>
      </c>
    </row>
    <row r="883" spans="1:17" outlineLevel="1" x14ac:dyDescent="0.25">
      <c r="A883" s="76"/>
      <c r="B883" s="77" t="str">
        <f>$A$139</f>
        <v>Culvert Cleaner</v>
      </c>
      <c r="C883" s="78"/>
      <c r="D883" s="79">
        <f>$C$139</f>
        <v>0</v>
      </c>
      <c r="E883" s="80">
        <f t="shared" si="41"/>
        <v>0</v>
      </c>
      <c r="G883" s="76"/>
      <c r="H883" s="77" t="str">
        <f>$A$139</f>
        <v>Culvert Cleaner</v>
      </c>
      <c r="I883" s="78"/>
      <c r="J883" s="79">
        <f>$C$139</f>
        <v>0</v>
      </c>
      <c r="K883" s="80">
        <f t="shared" si="42"/>
        <v>0</v>
      </c>
      <c r="M883" s="76"/>
      <c r="N883" s="77" t="str">
        <f>$A$139</f>
        <v>Culvert Cleaner</v>
      </c>
      <c r="O883" s="78"/>
      <c r="P883" s="79">
        <f>$C$139</f>
        <v>0</v>
      </c>
      <c r="Q883" s="80">
        <f t="shared" si="43"/>
        <v>0</v>
      </c>
    </row>
    <row r="884" spans="1:17" outlineLevel="1" x14ac:dyDescent="0.25">
      <c r="A884" s="76"/>
      <c r="B884" s="77" t="str">
        <f>$A$141</f>
        <v>Purchase gravel (m3)</v>
      </c>
      <c r="C884" s="78"/>
      <c r="D884" s="79">
        <f>$C$141</f>
        <v>0.88</v>
      </c>
      <c r="E884" s="80">
        <f t="shared" si="41"/>
        <v>0</v>
      </c>
      <c r="G884" s="76"/>
      <c r="H884" s="77" t="str">
        <f>$A$141</f>
        <v>Purchase gravel (m3)</v>
      </c>
      <c r="I884" s="78">
        <v>300</v>
      </c>
      <c r="J884" s="79">
        <f>$C$141</f>
        <v>0.88</v>
      </c>
      <c r="K884" s="80">
        <f t="shared" si="42"/>
        <v>264</v>
      </c>
      <c r="M884" s="76"/>
      <c r="N884" s="77" t="str">
        <f>$A$141</f>
        <v>Purchase gravel (m3)</v>
      </c>
      <c r="O884" s="78">
        <v>20</v>
      </c>
      <c r="P884" s="79">
        <f>$C$141</f>
        <v>0.88</v>
      </c>
      <c r="Q884" s="80">
        <f t="shared" si="43"/>
        <v>17.600000000000001</v>
      </c>
    </row>
    <row r="885" spans="1:17" outlineLevel="1" x14ac:dyDescent="0.25">
      <c r="A885" s="76"/>
      <c r="B885" s="77" t="str">
        <f>$A$142</f>
        <v>Gravel Push Up (m3)</v>
      </c>
      <c r="C885" s="78">
        <v>1600</v>
      </c>
      <c r="D885" s="79">
        <f>$C$142</f>
        <v>3</v>
      </c>
      <c r="E885" s="80">
        <f t="shared" si="41"/>
        <v>4800</v>
      </c>
      <c r="G885" s="76"/>
      <c r="H885" s="77" t="str">
        <f>$A$142</f>
        <v>Gravel Push Up (m3)</v>
      </c>
      <c r="I885" s="78">
        <v>300</v>
      </c>
      <c r="J885" s="79">
        <f>$C$142</f>
        <v>3</v>
      </c>
      <c r="K885" s="80">
        <f t="shared" si="42"/>
        <v>900</v>
      </c>
      <c r="M885" s="76"/>
      <c r="N885" s="77" t="str">
        <f>$A$142</f>
        <v>Gravel Push Up (m3)</v>
      </c>
      <c r="O885" s="78">
        <v>20</v>
      </c>
      <c r="P885" s="79">
        <f>$C$142</f>
        <v>3</v>
      </c>
      <c r="Q885" s="80">
        <f t="shared" si="43"/>
        <v>60</v>
      </c>
    </row>
    <row r="886" spans="1:17" outlineLevel="1" x14ac:dyDescent="0.25">
      <c r="A886" s="76"/>
      <c r="B886" s="77" t="str">
        <f>$A$143</f>
        <v>Purchase water (kL)</v>
      </c>
      <c r="C886" s="78">
        <v>20</v>
      </c>
      <c r="D886" s="79">
        <f>$C$143</f>
        <v>1</v>
      </c>
      <c r="E886" s="80">
        <f t="shared" si="41"/>
        <v>20</v>
      </c>
      <c r="G886" s="76"/>
      <c r="H886" s="77" t="str">
        <f>$A$143</f>
        <v>Purchase water (kL)</v>
      </c>
      <c r="I886" s="78">
        <v>12</v>
      </c>
      <c r="J886" s="79">
        <f>$C$143</f>
        <v>1</v>
      </c>
      <c r="K886" s="80">
        <f t="shared" si="42"/>
        <v>12</v>
      </c>
      <c r="M886" s="76"/>
      <c r="N886" s="77" t="str">
        <f>$A$143</f>
        <v>Purchase water (kL)</v>
      </c>
      <c r="O886" s="78"/>
      <c r="P886" s="79">
        <f>$C$143</f>
        <v>1</v>
      </c>
      <c r="Q886" s="80">
        <f t="shared" si="43"/>
        <v>0</v>
      </c>
    </row>
    <row r="887" spans="1:17" outlineLevel="1" x14ac:dyDescent="0.25">
      <c r="A887" s="76"/>
      <c r="B887" s="77" t="str">
        <f>$A$144</f>
        <v>Concrete contract crew (days)</v>
      </c>
      <c r="C887" s="78"/>
      <c r="D887" s="79">
        <f>$C$144</f>
        <v>3500</v>
      </c>
      <c r="E887" s="80">
        <f t="shared" si="41"/>
        <v>0</v>
      </c>
      <c r="G887" s="76"/>
      <c r="H887" s="77" t="str">
        <f>$A$144</f>
        <v>Concrete contract crew (days)</v>
      </c>
      <c r="I887" s="78"/>
      <c r="J887" s="79">
        <f>$C$144</f>
        <v>3500</v>
      </c>
      <c r="K887" s="80">
        <f t="shared" si="42"/>
        <v>0</v>
      </c>
      <c r="M887" s="76"/>
      <c r="N887" s="77" t="str">
        <f>$A$144</f>
        <v>Concrete contract crew (days)</v>
      </c>
      <c r="O887" s="78"/>
      <c r="P887" s="79">
        <f>$C$144</f>
        <v>3500</v>
      </c>
      <c r="Q887" s="80">
        <f t="shared" si="43"/>
        <v>0</v>
      </c>
    </row>
    <row r="888" spans="1:17" outlineLevel="1" x14ac:dyDescent="0.25">
      <c r="A888" s="76"/>
      <c r="B888" s="77" t="str">
        <f>$A$145</f>
        <v>Concrete (m3)</v>
      </c>
      <c r="C888" s="78"/>
      <c r="D888" s="79">
        <f>$C$145</f>
        <v>300</v>
      </c>
      <c r="E888" s="80">
        <f t="shared" si="41"/>
        <v>0</v>
      </c>
      <c r="G888" s="76"/>
      <c r="H888" s="77" t="str">
        <f>$A$145</f>
        <v>Concrete (m3)</v>
      </c>
      <c r="I888" s="78"/>
      <c r="J888" s="79">
        <f>$C$145</f>
        <v>300</v>
      </c>
      <c r="K888" s="80">
        <f t="shared" si="42"/>
        <v>0</v>
      </c>
      <c r="M888" s="76"/>
      <c r="N888" s="77" t="str">
        <f>$A$145</f>
        <v>Concrete (m3)</v>
      </c>
      <c r="O888" s="78"/>
      <c r="P888" s="79">
        <f>$C$145</f>
        <v>300</v>
      </c>
      <c r="Q888" s="80">
        <f t="shared" si="43"/>
        <v>0</v>
      </c>
    </row>
    <row r="889" spans="1:17" outlineLevel="1" x14ac:dyDescent="0.25">
      <c r="A889" s="76"/>
      <c r="B889" s="77" t="str">
        <f>$A$146</f>
        <v>Sand Subgrade Push Up (m3)</v>
      </c>
      <c r="C889" s="78"/>
      <c r="D889" s="79">
        <f>$C$146</f>
        <v>0</v>
      </c>
      <c r="E889" s="80">
        <f t="shared" si="41"/>
        <v>0</v>
      </c>
      <c r="G889" s="76"/>
      <c r="H889" s="77" t="str">
        <f>$A$146</f>
        <v>Sand Subgrade Push Up (m3)</v>
      </c>
      <c r="I889" s="78"/>
      <c r="J889" s="79">
        <f>$C$146</f>
        <v>0</v>
      </c>
      <c r="K889" s="80">
        <f t="shared" si="42"/>
        <v>0</v>
      </c>
      <c r="M889" s="76"/>
      <c r="N889" s="77" t="str">
        <f>$A$146</f>
        <v>Sand Subgrade Push Up (m3)</v>
      </c>
      <c r="O889" s="78"/>
      <c r="P889" s="79">
        <f>$C$146</f>
        <v>0</v>
      </c>
      <c r="Q889" s="80">
        <f t="shared" si="43"/>
        <v>0</v>
      </c>
    </row>
    <row r="890" spans="1:17" outlineLevel="1" x14ac:dyDescent="0.25">
      <c r="A890" s="76"/>
      <c r="B890" s="77" t="str">
        <f>$A$147</f>
        <v>450mm RCP</v>
      </c>
      <c r="C890" s="78"/>
      <c r="D890" s="79">
        <f>$C$147</f>
        <v>250</v>
      </c>
      <c r="E890" s="80">
        <f t="shared" si="41"/>
        <v>0</v>
      </c>
      <c r="G890" s="76"/>
      <c r="H890" s="77" t="str">
        <f>$A$147</f>
        <v>450mm RCP</v>
      </c>
      <c r="I890" s="78">
        <v>10</v>
      </c>
      <c r="J890" s="79">
        <f>$C$147</f>
        <v>250</v>
      </c>
      <c r="K890" s="80">
        <f t="shared" si="42"/>
        <v>2500</v>
      </c>
      <c r="M890" s="76"/>
      <c r="N890" s="77" t="str">
        <f>$A$147</f>
        <v>450mm RCP</v>
      </c>
      <c r="O890" s="78"/>
      <c r="P890" s="79">
        <f>$C$147</f>
        <v>250</v>
      </c>
      <c r="Q890" s="80">
        <f t="shared" si="43"/>
        <v>0</v>
      </c>
    </row>
    <row r="891" spans="1:17" outlineLevel="1" x14ac:dyDescent="0.25">
      <c r="A891" s="76"/>
      <c r="B891" s="77" t="str">
        <f>$A$148</f>
        <v>375/450mm HW</v>
      </c>
      <c r="C891" s="78"/>
      <c r="D891" s="79">
        <f>$C$148</f>
        <v>300</v>
      </c>
      <c r="E891" s="80">
        <f t="shared" si="41"/>
        <v>0</v>
      </c>
      <c r="G891" s="76"/>
      <c r="H891" s="77" t="str">
        <f>$A$148</f>
        <v>375/450mm HW</v>
      </c>
      <c r="I891" s="78">
        <v>1</v>
      </c>
      <c r="J891" s="79">
        <f>$C$148</f>
        <v>300</v>
      </c>
      <c r="K891" s="80">
        <f t="shared" si="42"/>
        <v>300</v>
      </c>
      <c r="M891" s="76"/>
      <c r="N891" s="77" t="str">
        <f>$A$148</f>
        <v>375/450mm HW</v>
      </c>
      <c r="O891" s="78">
        <v>1</v>
      </c>
      <c r="P891" s="79">
        <f>$C$148</f>
        <v>300</v>
      </c>
      <c r="Q891" s="80">
        <f t="shared" si="43"/>
        <v>300</v>
      </c>
    </row>
    <row r="892" spans="1:17" outlineLevel="1" x14ac:dyDescent="0.25">
      <c r="A892" s="76"/>
      <c r="B892" s="77" t="str">
        <f>$A$149</f>
        <v>525/600mm HW</v>
      </c>
      <c r="C892" s="78"/>
      <c r="D892" s="79">
        <f>$C$149</f>
        <v>375</v>
      </c>
      <c r="E892" s="80">
        <f t="shared" si="41"/>
        <v>0</v>
      </c>
      <c r="G892" s="76"/>
      <c r="H892" s="77" t="str">
        <f>$A$149</f>
        <v>525/600mm HW</v>
      </c>
      <c r="I892" s="78"/>
      <c r="J892" s="79">
        <f>$C$149</f>
        <v>375</v>
      </c>
      <c r="K892" s="80">
        <f t="shared" si="42"/>
        <v>0</v>
      </c>
      <c r="M892" s="76"/>
      <c r="N892" s="77" t="str">
        <f>$A$149</f>
        <v>525/600mm HW</v>
      </c>
      <c r="O892" s="78"/>
      <c r="P892" s="79">
        <f>$C$149</f>
        <v>375</v>
      </c>
      <c r="Q892" s="80">
        <f t="shared" si="43"/>
        <v>0</v>
      </c>
    </row>
    <row r="893" spans="1:17" outlineLevel="1" x14ac:dyDescent="0.25">
      <c r="A893" s="76"/>
      <c r="B893" s="77" t="str">
        <f>$A$150</f>
        <v>900mm HW</v>
      </c>
      <c r="C893" s="78"/>
      <c r="D893" s="79">
        <f>$C$150</f>
        <v>0</v>
      </c>
      <c r="E893" s="80">
        <f t="shared" si="41"/>
        <v>0</v>
      </c>
      <c r="G893" s="76"/>
      <c r="H893" s="77" t="str">
        <f>$A$150</f>
        <v>900mm HW</v>
      </c>
      <c r="I893" s="78"/>
      <c r="J893" s="79">
        <f>$C$150</f>
        <v>0</v>
      </c>
      <c r="K893" s="80">
        <f t="shared" si="42"/>
        <v>0</v>
      </c>
      <c r="M893" s="76"/>
      <c r="N893" s="77" t="str">
        <f>$A$150</f>
        <v>900mm HW</v>
      </c>
      <c r="O893" s="78"/>
      <c r="P893" s="79">
        <f>$C$150</f>
        <v>0</v>
      </c>
      <c r="Q893" s="80">
        <f t="shared" si="43"/>
        <v>0</v>
      </c>
    </row>
    <row r="894" spans="1:17" outlineLevel="1" x14ac:dyDescent="0.25">
      <c r="A894" s="76"/>
      <c r="B894" s="77" t="str">
        <f>$A$151</f>
        <v>Rock Protection at 0.5m deep (m2)</v>
      </c>
      <c r="C894" s="78"/>
      <c r="D894" s="79">
        <f>$C$151</f>
        <v>0</v>
      </c>
      <c r="E894" s="80">
        <f t="shared" si="41"/>
        <v>0</v>
      </c>
      <c r="G894" s="76"/>
      <c r="H894" s="77" t="str">
        <f>$A$151</f>
        <v>Rock Protection at 0.5m deep (m2)</v>
      </c>
      <c r="I894" s="78">
        <v>80</v>
      </c>
      <c r="J894" s="79">
        <f>$C$151</f>
        <v>0</v>
      </c>
      <c r="K894" s="80">
        <f t="shared" si="42"/>
        <v>0</v>
      </c>
      <c r="M894" s="76"/>
      <c r="N894" s="77" t="str">
        <f>$A$151</f>
        <v>Rock Protection at 0.5m deep (m2)</v>
      </c>
      <c r="O894" s="78">
        <v>60</v>
      </c>
      <c r="P894" s="79">
        <f>$C$151</f>
        <v>0</v>
      </c>
      <c r="Q894" s="80">
        <f t="shared" si="43"/>
        <v>0</v>
      </c>
    </row>
    <row r="895" spans="1:17" outlineLevel="1" x14ac:dyDescent="0.25">
      <c r="A895" s="76"/>
      <c r="B895" s="77" t="str">
        <f>$A$152</f>
        <v>Bitumen 2 coat emulsion seal (m2)</v>
      </c>
      <c r="C895" s="78"/>
      <c r="D895" s="79">
        <f>$C$152</f>
        <v>22</v>
      </c>
      <c r="E895" s="80">
        <f t="shared" si="41"/>
        <v>0</v>
      </c>
      <c r="G895" s="76"/>
      <c r="H895" s="77" t="str">
        <f>$A$152</f>
        <v>Bitumen 2 coat emulsion seal (m2)</v>
      </c>
      <c r="I895" s="78"/>
      <c r="J895" s="79">
        <f>$C$152</f>
        <v>22</v>
      </c>
      <c r="K895" s="80">
        <f t="shared" si="42"/>
        <v>0</v>
      </c>
      <c r="M895" s="76"/>
      <c r="N895" s="77" t="str">
        <f>$A$152</f>
        <v>Bitumen 2 coat emulsion seal (m2)</v>
      </c>
      <c r="O895" s="78">
        <v>40</v>
      </c>
      <c r="P895" s="79">
        <f>$C$152</f>
        <v>22</v>
      </c>
      <c r="Q895" s="80">
        <f t="shared" si="43"/>
        <v>880</v>
      </c>
    </row>
    <row r="896" spans="1:17" outlineLevel="1" x14ac:dyDescent="0.25">
      <c r="A896" s="223"/>
      <c r="B896" s="77" t="str">
        <f>$A$153</f>
        <v>Traffic Signs and Cones (km/week)</v>
      </c>
      <c r="C896" s="78"/>
      <c r="D896" s="79">
        <f>$C$153</f>
        <v>500</v>
      </c>
      <c r="E896" s="80">
        <f t="shared" si="41"/>
        <v>0</v>
      </c>
      <c r="G896" s="223"/>
      <c r="H896" s="77" t="str">
        <f>$A$153</f>
        <v>Traffic Signs and Cones (km/week)</v>
      </c>
      <c r="I896" s="78"/>
      <c r="J896" s="79">
        <f>$C$153</f>
        <v>500</v>
      </c>
      <c r="K896" s="80">
        <f t="shared" si="42"/>
        <v>0</v>
      </c>
      <c r="M896" s="223"/>
      <c r="N896" s="77" t="str">
        <f>$A$153</f>
        <v>Traffic Signs and Cones (km/week)</v>
      </c>
      <c r="O896" s="78"/>
      <c r="P896" s="79">
        <f>$C$153</f>
        <v>500</v>
      </c>
      <c r="Q896" s="80">
        <f t="shared" si="43"/>
        <v>0</v>
      </c>
    </row>
    <row r="897" spans="1:17" outlineLevel="1" x14ac:dyDescent="0.25">
      <c r="A897" s="223"/>
      <c r="B897" s="77" t="str">
        <f>$A$154</f>
        <v>Custom 1</v>
      </c>
      <c r="C897" s="78"/>
      <c r="D897" s="79">
        <f>$C$154</f>
        <v>0</v>
      </c>
      <c r="E897" s="80">
        <f t="shared" si="41"/>
        <v>0</v>
      </c>
      <c r="G897" s="223"/>
      <c r="H897" s="77" t="str">
        <f>$A$154</f>
        <v>Custom 1</v>
      </c>
      <c r="I897" s="78"/>
      <c r="J897" s="79">
        <f>$C$154</f>
        <v>0</v>
      </c>
      <c r="K897" s="80">
        <f t="shared" si="42"/>
        <v>0</v>
      </c>
      <c r="M897" s="223"/>
      <c r="N897" s="77" t="str">
        <f>$A$154</f>
        <v>Custom 1</v>
      </c>
      <c r="O897" s="78"/>
      <c r="P897" s="79">
        <f>$C$154</f>
        <v>0</v>
      </c>
      <c r="Q897" s="80">
        <f t="shared" si="43"/>
        <v>0</v>
      </c>
    </row>
    <row r="898" spans="1:17" outlineLevel="1" x14ac:dyDescent="0.25">
      <c r="A898" s="223"/>
      <c r="B898" s="77" t="str">
        <f>$A$155</f>
        <v>Custom 2</v>
      </c>
      <c r="C898" s="78"/>
      <c r="D898" s="79">
        <f>$C$155</f>
        <v>0</v>
      </c>
      <c r="E898" s="80">
        <f t="shared" si="41"/>
        <v>0</v>
      </c>
      <c r="G898" s="223"/>
      <c r="H898" s="77" t="str">
        <f>$A$155</f>
        <v>Custom 2</v>
      </c>
      <c r="I898" s="78"/>
      <c r="J898" s="79">
        <f>$C$155</f>
        <v>0</v>
      </c>
      <c r="K898" s="80">
        <f t="shared" si="42"/>
        <v>0</v>
      </c>
      <c r="M898" s="223"/>
      <c r="N898" s="77" t="str">
        <f>$A$155</f>
        <v>Custom 2</v>
      </c>
      <c r="O898" s="78"/>
      <c r="P898" s="79">
        <f>$C$155</f>
        <v>0</v>
      </c>
      <c r="Q898" s="80">
        <f t="shared" si="43"/>
        <v>0</v>
      </c>
    </row>
    <row r="899" spans="1:17" outlineLevel="1" x14ac:dyDescent="0.25">
      <c r="A899" s="223"/>
      <c r="B899" s="77" t="str">
        <f>$A$156</f>
        <v>Custom 3</v>
      </c>
      <c r="C899" s="78"/>
      <c r="D899" s="79">
        <f>$C$156</f>
        <v>0</v>
      </c>
      <c r="E899" s="80">
        <f t="shared" si="41"/>
        <v>0</v>
      </c>
      <c r="G899" s="223"/>
      <c r="H899" s="77" t="str">
        <f>$A$156</f>
        <v>Custom 3</v>
      </c>
      <c r="I899" s="78"/>
      <c r="J899" s="79">
        <f>$C$156</f>
        <v>0</v>
      </c>
      <c r="K899" s="80">
        <f t="shared" si="42"/>
        <v>0</v>
      </c>
      <c r="M899" s="223"/>
      <c r="N899" s="77" t="str">
        <f>$A$156</f>
        <v>Custom 3</v>
      </c>
      <c r="O899" s="78"/>
      <c r="P899" s="79">
        <f>$C$156</f>
        <v>0</v>
      </c>
      <c r="Q899" s="80">
        <f t="shared" si="43"/>
        <v>0</v>
      </c>
    </row>
    <row r="900" spans="1:17" outlineLevel="1" x14ac:dyDescent="0.25">
      <c r="A900" s="223"/>
      <c r="B900" s="77" t="str">
        <f>$A$157</f>
        <v>Custom 4</v>
      </c>
      <c r="C900" s="78"/>
      <c r="D900" s="79">
        <f>$C$157</f>
        <v>0</v>
      </c>
      <c r="E900" s="80">
        <f t="shared" si="41"/>
        <v>0</v>
      </c>
      <c r="G900" s="223"/>
      <c r="H900" s="77" t="str">
        <f>$A$157</f>
        <v>Custom 4</v>
      </c>
      <c r="I900" s="78"/>
      <c r="J900" s="79">
        <f>$C$157</f>
        <v>0</v>
      </c>
      <c r="K900" s="80">
        <f t="shared" si="42"/>
        <v>0</v>
      </c>
      <c r="M900" s="223"/>
      <c r="N900" s="77" t="str">
        <f>$A$157</f>
        <v>Custom 4</v>
      </c>
      <c r="O900" s="78"/>
      <c r="P900" s="79">
        <f>$C$157</f>
        <v>0</v>
      </c>
      <c r="Q900" s="80">
        <f t="shared" si="43"/>
        <v>0</v>
      </c>
    </row>
    <row r="901" spans="1:17" outlineLevel="1" x14ac:dyDescent="0.25">
      <c r="A901" s="223"/>
      <c r="B901" s="77" t="str">
        <f>$A$158</f>
        <v>Custom 5</v>
      </c>
      <c r="C901" s="78"/>
      <c r="D901" s="79">
        <f>$C$158</f>
        <v>0</v>
      </c>
      <c r="E901" s="80">
        <f t="shared" si="41"/>
        <v>0</v>
      </c>
      <c r="G901" s="223"/>
      <c r="H901" s="77" t="str">
        <f>$A$158</f>
        <v>Custom 5</v>
      </c>
      <c r="I901" s="78"/>
      <c r="J901" s="79">
        <f>$C$158</f>
        <v>0</v>
      </c>
      <c r="K901" s="80">
        <f t="shared" si="42"/>
        <v>0</v>
      </c>
      <c r="M901" s="223"/>
      <c r="N901" s="77" t="str">
        <f>$A$158</f>
        <v>Custom 5</v>
      </c>
      <c r="O901" s="78"/>
      <c r="P901" s="79">
        <f>$C$158</f>
        <v>0</v>
      </c>
      <c r="Q901" s="80">
        <f t="shared" si="43"/>
        <v>0</v>
      </c>
    </row>
    <row r="902" spans="1:17" outlineLevel="1" x14ac:dyDescent="0.25">
      <c r="A902" s="223"/>
      <c r="B902" s="77" t="str">
        <f>$A$159</f>
        <v>Custom 6</v>
      </c>
      <c r="C902" s="78"/>
      <c r="D902" s="79">
        <f>$C$159</f>
        <v>0</v>
      </c>
      <c r="E902" s="80">
        <f t="shared" si="41"/>
        <v>0</v>
      </c>
      <c r="G902" s="223"/>
      <c r="H902" s="77" t="str">
        <f>$A$159</f>
        <v>Custom 6</v>
      </c>
      <c r="I902" s="78"/>
      <c r="J902" s="79">
        <f>$C$159</f>
        <v>0</v>
      </c>
      <c r="K902" s="80">
        <f t="shared" si="42"/>
        <v>0</v>
      </c>
      <c r="M902" s="223"/>
      <c r="N902" s="77" t="str">
        <f>$A$159</f>
        <v>Custom 6</v>
      </c>
      <c r="O902" s="78"/>
      <c r="P902" s="79">
        <f>$C$159</f>
        <v>0</v>
      </c>
      <c r="Q902" s="80">
        <f t="shared" si="43"/>
        <v>0</v>
      </c>
    </row>
    <row r="903" spans="1:17" outlineLevel="1" x14ac:dyDescent="0.25">
      <c r="A903" s="223"/>
      <c r="B903" s="77" t="str">
        <f>$A$160</f>
        <v>Custom 7</v>
      </c>
      <c r="C903" s="78"/>
      <c r="D903" s="79">
        <f>$C$160</f>
        <v>0</v>
      </c>
      <c r="E903" s="80">
        <f t="shared" si="41"/>
        <v>0</v>
      </c>
      <c r="G903" s="223"/>
      <c r="H903" s="77" t="str">
        <f>$A$160</f>
        <v>Custom 7</v>
      </c>
      <c r="I903" s="78"/>
      <c r="J903" s="79">
        <f>$C$160</f>
        <v>0</v>
      </c>
      <c r="K903" s="80">
        <f t="shared" si="42"/>
        <v>0</v>
      </c>
      <c r="M903" s="223"/>
      <c r="N903" s="77" t="str">
        <f>$A$160</f>
        <v>Custom 7</v>
      </c>
      <c r="O903" s="78"/>
      <c r="P903" s="79">
        <f>$C$160</f>
        <v>0</v>
      </c>
      <c r="Q903" s="80">
        <f t="shared" si="43"/>
        <v>0</v>
      </c>
    </row>
    <row r="904" spans="1:17" outlineLevel="1" x14ac:dyDescent="0.25">
      <c r="A904" s="223"/>
      <c r="B904" s="77" t="str">
        <f>$A$161</f>
        <v>Custom 8</v>
      </c>
      <c r="C904" s="78"/>
      <c r="D904" s="79">
        <f>$C$161</f>
        <v>0</v>
      </c>
      <c r="E904" s="80">
        <f t="shared" si="41"/>
        <v>0</v>
      </c>
      <c r="G904" s="223"/>
      <c r="H904" s="77" t="str">
        <f>$A$161</f>
        <v>Custom 8</v>
      </c>
      <c r="I904" s="78"/>
      <c r="J904" s="79">
        <f>$C$161</f>
        <v>0</v>
      </c>
      <c r="K904" s="80">
        <f t="shared" si="42"/>
        <v>0</v>
      </c>
      <c r="M904" s="223"/>
      <c r="N904" s="77" t="str">
        <f>$A$161</f>
        <v>Custom 8</v>
      </c>
      <c r="O904" s="78"/>
      <c r="P904" s="79">
        <f>$C$161</f>
        <v>0</v>
      </c>
      <c r="Q904" s="80">
        <f t="shared" si="43"/>
        <v>0</v>
      </c>
    </row>
    <row r="905" spans="1:17" outlineLevel="1" x14ac:dyDescent="0.25">
      <c r="A905" s="81" t="s">
        <v>122</v>
      </c>
      <c r="B905" s="82" t="s">
        <v>42</v>
      </c>
      <c r="C905" s="83" t="s">
        <v>120</v>
      </c>
      <c r="D905" s="84" t="s">
        <v>149</v>
      </c>
      <c r="E905" s="85">
        <f>IFERROR(C885/(D858*1000),"")</f>
        <v>4.9999999999999991</v>
      </c>
      <c r="G905" s="81" t="s">
        <v>122</v>
      </c>
      <c r="H905" s="82" t="s">
        <v>42</v>
      </c>
      <c r="I905" s="83" t="s">
        <v>121</v>
      </c>
      <c r="J905" s="84" t="s">
        <v>149</v>
      </c>
      <c r="K905" s="85">
        <f>IFERROR(I885/(J858*1000),"")</f>
        <v>2</v>
      </c>
      <c r="M905" s="81" t="s">
        <v>122</v>
      </c>
      <c r="N905" s="82" t="s">
        <v>42</v>
      </c>
      <c r="O905" s="83" t="s">
        <v>121</v>
      </c>
      <c r="P905" s="84" t="s">
        <v>149</v>
      </c>
      <c r="Q905" s="85">
        <f>IFERROR(O885/(P858*1000),"")</f>
        <v>0.18181818181818182</v>
      </c>
    </row>
    <row r="906" spans="1:17" outlineLevel="1" x14ac:dyDescent="0.25">
      <c r="A906" s="86"/>
      <c r="B906" s="82" t="s">
        <v>43</v>
      </c>
      <c r="C906" s="83" t="s">
        <v>120</v>
      </c>
      <c r="D906" s="87"/>
      <c r="E906" s="88"/>
      <c r="G906" s="86"/>
      <c r="H906" s="82" t="s">
        <v>43</v>
      </c>
      <c r="I906" s="83" t="s">
        <v>121</v>
      </c>
      <c r="J906" s="87"/>
      <c r="K906" s="88"/>
      <c r="M906" s="86"/>
      <c r="N906" s="82" t="s">
        <v>43</v>
      </c>
      <c r="O906" s="83" t="s">
        <v>121</v>
      </c>
      <c r="P906" s="87"/>
      <c r="Q906" s="88"/>
    </row>
    <row r="907" spans="1:17" outlineLevel="1" x14ac:dyDescent="0.25">
      <c r="A907" s="89"/>
      <c r="B907" s="82" t="s">
        <v>44</v>
      </c>
      <c r="C907" s="83" t="s">
        <v>121</v>
      </c>
      <c r="D907" s="87"/>
      <c r="E907" s="88"/>
      <c r="G907" s="89"/>
      <c r="H907" s="82" t="s">
        <v>44</v>
      </c>
      <c r="I907" s="83" t="s">
        <v>121</v>
      </c>
      <c r="J907" s="87"/>
      <c r="K907" s="88"/>
      <c r="M907" s="89"/>
      <c r="N907" s="82" t="s">
        <v>44</v>
      </c>
      <c r="O907" s="83" t="s">
        <v>121</v>
      </c>
      <c r="P907" s="87"/>
      <c r="Q907" s="88"/>
    </row>
    <row r="909" spans="1:17" ht="15.6" x14ac:dyDescent="0.3">
      <c r="A909" s="225" t="str">
        <f>D104</f>
        <v>Floodway 3 Reconstruct</v>
      </c>
      <c r="B909" s="63"/>
      <c r="C909" s="63"/>
      <c r="D909" s="64">
        <v>0.21</v>
      </c>
      <c r="E909" s="65" t="s">
        <v>38</v>
      </c>
      <c r="G909" s="225" t="str">
        <f>D105</f>
        <v>Gravel Resheet and Drain Silt/Debris Removal</v>
      </c>
      <c r="H909" s="63"/>
      <c r="I909" s="63"/>
      <c r="J909" s="64"/>
      <c r="K909" s="65" t="s">
        <v>38</v>
      </c>
      <c r="L909" s="170"/>
      <c r="M909" s="225" t="str">
        <f>D106</f>
        <v>Custom G</v>
      </c>
      <c r="N909" s="63"/>
      <c r="O909" s="63"/>
      <c r="P909" s="64"/>
      <c r="Q909" s="65" t="s">
        <v>38</v>
      </c>
    </row>
    <row r="910" spans="1:17" x14ac:dyDescent="0.25">
      <c r="A910" s="439" t="str">
        <f>H104</f>
        <v>Flooday damage pavement and shoulders requiring reinstatement, rock armour requiring replacement or reinstatement</v>
      </c>
      <c r="B910" s="440"/>
      <c r="C910" s="441"/>
      <c r="D910" s="66">
        <f>D909*IF(C957="On",$D$167,1)*IF(C958="On",$D$168,1)*IF(C959="On",$D$169,1)</f>
        <v>0.21</v>
      </c>
      <c r="E910" s="67" t="s">
        <v>221</v>
      </c>
      <c r="G910" s="439" t="str">
        <f>H105</f>
        <v>Silt/debris that can be simply graded/pushed off the pavement</v>
      </c>
      <c r="H910" s="440"/>
      <c r="I910" s="441"/>
      <c r="J910" s="66">
        <f>J909*IF(I957="On",$D$167,1)*IF(I958="On",$D$168,1)*IF(I959="On",$D$169,1)</f>
        <v>0</v>
      </c>
      <c r="K910" s="67" t="s">
        <v>221</v>
      </c>
      <c r="L910" s="170"/>
      <c r="M910" s="439" t="str">
        <f>H106</f>
        <v>Definition</v>
      </c>
      <c r="N910" s="440"/>
      <c r="O910" s="441"/>
      <c r="P910" s="66">
        <f>P909*IF(O957="On",$D$167,1)*IF(O958="On",$D$168,1)*IF(O959="On",$D$169,1)</f>
        <v>0</v>
      </c>
      <c r="Q910" s="67" t="s">
        <v>221</v>
      </c>
    </row>
    <row r="911" spans="1:17" x14ac:dyDescent="0.25">
      <c r="A911" s="442"/>
      <c r="B911" s="443"/>
      <c r="C911" s="444"/>
      <c r="D911" s="68" t="s">
        <v>3</v>
      </c>
      <c r="E911" s="69">
        <f>SUM(E915:E956)</f>
        <v>24422</v>
      </c>
      <c r="G911" s="442"/>
      <c r="H911" s="443"/>
      <c r="I911" s="444"/>
      <c r="J911" s="68" t="s">
        <v>3</v>
      </c>
      <c r="K911" s="69">
        <f>SUM(K915:K956)</f>
        <v>0</v>
      </c>
      <c r="L911" s="170"/>
      <c r="M911" s="442"/>
      <c r="N911" s="443"/>
      <c r="O911" s="444"/>
      <c r="P911" s="68" t="s">
        <v>3</v>
      </c>
      <c r="Q911" s="69">
        <f>SUM(Q915:Q956)</f>
        <v>0</v>
      </c>
    </row>
    <row r="912" spans="1:17" x14ac:dyDescent="0.25">
      <c r="A912" s="442"/>
      <c r="B912" s="443"/>
      <c r="C912" s="444"/>
      <c r="D912" s="70" t="str">
        <f>IF(E909="km/day","$ per l/m",IF(E909="item","Unit Cost",IF(E909="m^2","$ per m^2")))</f>
        <v>$ per l/m</v>
      </c>
      <c r="E912" s="69">
        <f>IF(E909="km/day",E911/(1000*D910),E911/D910)</f>
        <v>116.29523809523809</v>
      </c>
      <c r="G912" s="442"/>
      <c r="H912" s="443"/>
      <c r="I912" s="444"/>
      <c r="J912" s="70" t="str">
        <f>IF(K909="km/day","$ per l/m",IF(K909="item","Unit Cost",IF(K909="m^2","$ per m^2")))</f>
        <v>$ per l/m</v>
      </c>
      <c r="K912" s="69" t="e">
        <f>IF(K909="km/day",K911/(1000*J910),K911/J910)</f>
        <v>#DIV/0!</v>
      </c>
      <c r="L912" s="170"/>
      <c r="M912" s="442"/>
      <c r="N912" s="443"/>
      <c r="O912" s="444"/>
      <c r="P912" s="70" t="str">
        <f>IF(Q909="km/day","$ per l/m",IF(Q909="item","Unit Cost",IF(Q909="m^2","$ per m^2")))</f>
        <v>$ per l/m</v>
      </c>
      <c r="Q912" s="69" t="e">
        <f>IF(Q909="km/day",Q911/(1000*P910),Q911/P910)</f>
        <v>#DIV/0!</v>
      </c>
    </row>
    <row r="913" spans="1:17" x14ac:dyDescent="0.25">
      <c r="A913" s="445"/>
      <c r="B913" s="446"/>
      <c r="C913" s="447"/>
      <c r="D913" s="71" t="str">
        <f>IF(E909="km/day","$ per km","")</f>
        <v>$ per km</v>
      </c>
      <c r="E913" s="72">
        <f>IF(E909="km/day",E911/D910,"")</f>
        <v>116295.23809523811</v>
      </c>
      <c r="G913" s="445"/>
      <c r="H913" s="446"/>
      <c r="I913" s="447"/>
      <c r="J913" s="71" t="str">
        <f>IF(K909="km/day","$ per km","")</f>
        <v>$ per km</v>
      </c>
      <c r="K913" s="72" t="e">
        <f>IF(K909="km/day",K911/J910,"")</f>
        <v>#DIV/0!</v>
      </c>
      <c r="L913" s="170"/>
      <c r="M913" s="445"/>
      <c r="N913" s="446"/>
      <c r="O913" s="447"/>
      <c r="P913" s="71" t="str">
        <f>IF(Q909="km/day","$ per km","")</f>
        <v>$ per km</v>
      </c>
      <c r="Q913" s="72" t="e">
        <f>IF(Q909="km/day",Q911/P910,"")</f>
        <v>#DIV/0!</v>
      </c>
    </row>
    <row r="914" spans="1:17" outlineLevel="1" x14ac:dyDescent="0.25">
      <c r="A914" s="73"/>
      <c r="B914" s="74" t="s">
        <v>19</v>
      </c>
      <c r="C914" s="74" t="s">
        <v>37</v>
      </c>
      <c r="D914" s="74" t="s">
        <v>36</v>
      </c>
      <c r="E914" s="75" t="s">
        <v>39</v>
      </c>
      <c r="G914" s="73"/>
      <c r="H914" s="74" t="s">
        <v>19</v>
      </c>
      <c r="I914" s="74" t="s">
        <v>37</v>
      </c>
      <c r="J914" s="74" t="s">
        <v>36</v>
      </c>
      <c r="K914" s="75" t="s">
        <v>39</v>
      </c>
      <c r="M914" s="73"/>
      <c r="N914" s="74" t="s">
        <v>19</v>
      </c>
      <c r="O914" s="74" t="s">
        <v>37</v>
      </c>
      <c r="P914" s="74" t="s">
        <v>36</v>
      </c>
      <c r="Q914" s="75" t="s">
        <v>39</v>
      </c>
    </row>
    <row r="915" spans="1:17" outlineLevel="1" x14ac:dyDescent="0.25">
      <c r="A915" s="76"/>
      <c r="B915" s="77" t="str">
        <f>$A$119</f>
        <v>Grader (hrs)</v>
      </c>
      <c r="C915" s="78">
        <v>20</v>
      </c>
      <c r="D915" s="79">
        <f>$C$119</f>
        <v>180</v>
      </c>
      <c r="E915" s="80">
        <f>C915*D915</f>
        <v>3600</v>
      </c>
      <c r="G915" s="76"/>
      <c r="H915" s="77" t="str">
        <f>$A$119</f>
        <v>Grader (hrs)</v>
      </c>
      <c r="I915" s="78"/>
      <c r="J915" s="79">
        <f>$C$119</f>
        <v>180</v>
      </c>
      <c r="K915" s="80">
        <f>I915*J915</f>
        <v>0</v>
      </c>
      <c r="M915" s="76"/>
      <c r="N915" s="77" t="str">
        <f>$A$119</f>
        <v>Grader (hrs)</v>
      </c>
      <c r="O915" s="78"/>
      <c r="P915" s="79">
        <f>$C$119</f>
        <v>180</v>
      </c>
      <c r="Q915" s="80">
        <f>O915*P915</f>
        <v>0</v>
      </c>
    </row>
    <row r="916" spans="1:17" outlineLevel="1" x14ac:dyDescent="0.25">
      <c r="A916" s="76"/>
      <c r="B916" s="77" t="str">
        <f>$A$120</f>
        <v>Loader (hrs)</v>
      </c>
      <c r="C916" s="78">
        <v>20</v>
      </c>
      <c r="D916" s="79">
        <f>$C$120</f>
        <v>175</v>
      </c>
      <c r="E916" s="80">
        <f t="shared" ref="E916:E956" si="44">C916*D916</f>
        <v>3500</v>
      </c>
      <c r="G916" s="76"/>
      <c r="H916" s="77" t="str">
        <f>$A$120</f>
        <v>Loader (hrs)</v>
      </c>
      <c r="I916" s="78"/>
      <c r="J916" s="79">
        <f>$C$120</f>
        <v>175</v>
      </c>
      <c r="K916" s="80">
        <f t="shared" ref="K916:K956" si="45">I916*J916</f>
        <v>0</v>
      </c>
      <c r="M916" s="76"/>
      <c r="N916" s="77" t="str">
        <f>$A$120</f>
        <v>Loader (hrs)</v>
      </c>
      <c r="O916" s="78"/>
      <c r="P916" s="79">
        <f>$C$120</f>
        <v>175</v>
      </c>
      <c r="Q916" s="80">
        <f t="shared" ref="Q916:Q956" si="46">O916*P916</f>
        <v>0</v>
      </c>
    </row>
    <row r="917" spans="1:17" outlineLevel="1" x14ac:dyDescent="0.25">
      <c r="A917" s="76"/>
      <c r="B917" s="77" t="str">
        <f>$A$121</f>
        <v>Excavator (hrs)</v>
      </c>
      <c r="C917" s="78"/>
      <c r="D917" s="79">
        <f>$C$121</f>
        <v>145</v>
      </c>
      <c r="E917" s="80">
        <f t="shared" si="44"/>
        <v>0</v>
      </c>
      <c r="G917" s="76"/>
      <c r="H917" s="77" t="str">
        <f>$A$121</f>
        <v>Excavator (hrs)</v>
      </c>
      <c r="I917" s="78"/>
      <c r="J917" s="79">
        <f>$C$121</f>
        <v>145</v>
      </c>
      <c r="K917" s="80">
        <f t="shared" si="45"/>
        <v>0</v>
      </c>
      <c r="M917" s="76"/>
      <c r="N917" s="77" t="str">
        <f>$A$121</f>
        <v>Excavator (hrs)</v>
      </c>
      <c r="O917" s="78"/>
      <c r="P917" s="79">
        <f>$C$121</f>
        <v>145</v>
      </c>
      <c r="Q917" s="80">
        <f t="shared" si="46"/>
        <v>0</v>
      </c>
    </row>
    <row r="918" spans="1:17" outlineLevel="1" x14ac:dyDescent="0.25">
      <c r="A918" s="76"/>
      <c r="B918" s="77" t="str">
        <f>$A$122</f>
        <v>Backhoe (hrs)</v>
      </c>
      <c r="C918" s="78"/>
      <c r="D918" s="79">
        <f>$C$122</f>
        <v>145</v>
      </c>
      <c r="E918" s="80">
        <f t="shared" si="44"/>
        <v>0</v>
      </c>
      <c r="G918" s="76"/>
      <c r="H918" s="77" t="str">
        <f>$A$122</f>
        <v>Backhoe (hrs)</v>
      </c>
      <c r="I918" s="78"/>
      <c r="J918" s="79">
        <f>$C$122</f>
        <v>145</v>
      </c>
      <c r="K918" s="80">
        <f t="shared" si="45"/>
        <v>0</v>
      </c>
      <c r="M918" s="76"/>
      <c r="N918" s="77" t="str">
        <f>$A$122</f>
        <v>Backhoe (hrs)</v>
      </c>
      <c r="O918" s="78"/>
      <c r="P918" s="79">
        <f>$C$122</f>
        <v>145</v>
      </c>
      <c r="Q918" s="80">
        <f t="shared" si="46"/>
        <v>0</v>
      </c>
    </row>
    <row r="919" spans="1:17" outlineLevel="1" x14ac:dyDescent="0.25">
      <c r="A919" s="76"/>
      <c r="B919" s="77" t="str">
        <f>$A$123</f>
        <v>Road Train Side Tipper (hrs)</v>
      </c>
      <c r="C919" s="78">
        <v>20</v>
      </c>
      <c r="D919" s="79">
        <f>$C$123</f>
        <v>250</v>
      </c>
      <c r="E919" s="80">
        <f t="shared" si="44"/>
        <v>5000</v>
      </c>
      <c r="G919" s="76"/>
      <c r="H919" s="77" t="str">
        <f>$A$123</f>
        <v>Road Train Side Tipper (hrs)</v>
      </c>
      <c r="I919" s="78"/>
      <c r="J919" s="79">
        <f>$C$123</f>
        <v>250</v>
      </c>
      <c r="K919" s="80">
        <f t="shared" si="45"/>
        <v>0</v>
      </c>
      <c r="M919" s="76"/>
      <c r="N919" s="77" t="str">
        <f>$A$123</f>
        <v>Road Train Side Tipper (hrs)</v>
      </c>
      <c r="O919" s="78"/>
      <c r="P919" s="79">
        <f>$C$123</f>
        <v>250</v>
      </c>
      <c r="Q919" s="80">
        <f t="shared" si="46"/>
        <v>0</v>
      </c>
    </row>
    <row r="920" spans="1:17" outlineLevel="1" x14ac:dyDescent="0.25">
      <c r="A920" s="76"/>
      <c r="B920" s="77" t="str">
        <f>$A$124</f>
        <v>Semi Side Tipper (hrs)</v>
      </c>
      <c r="C920" s="78"/>
      <c r="D920" s="79">
        <f>$C$124</f>
        <v>200</v>
      </c>
      <c r="E920" s="80">
        <f t="shared" si="44"/>
        <v>0</v>
      </c>
      <c r="G920" s="76"/>
      <c r="H920" s="77" t="str">
        <f>$A$124</f>
        <v>Semi Side Tipper (hrs)</v>
      </c>
      <c r="I920" s="78"/>
      <c r="J920" s="79">
        <f>$C$124</f>
        <v>200</v>
      </c>
      <c r="K920" s="80">
        <f t="shared" si="45"/>
        <v>0</v>
      </c>
      <c r="M920" s="76"/>
      <c r="N920" s="77" t="str">
        <f>$A$124</f>
        <v>Semi Side Tipper (hrs)</v>
      </c>
      <c r="O920" s="78"/>
      <c r="P920" s="79">
        <f>$C$124</f>
        <v>200</v>
      </c>
      <c r="Q920" s="80">
        <f t="shared" si="46"/>
        <v>0</v>
      </c>
    </row>
    <row r="921" spans="1:17" outlineLevel="1" x14ac:dyDescent="0.25">
      <c r="A921" s="76"/>
      <c r="B921" s="77" t="str">
        <f>$A$125</f>
        <v>Water Truck  (hrs)</v>
      </c>
      <c r="C921" s="78">
        <v>10</v>
      </c>
      <c r="D921" s="79">
        <f>$C$125</f>
        <v>165</v>
      </c>
      <c r="E921" s="80">
        <f t="shared" si="44"/>
        <v>1650</v>
      </c>
      <c r="G921" s="76"/>
      <c r="H921" s="77" t="str">
        <f>$A$125</f>
        <v>Water Truck  (hrs)</v>
      </c>
      <c r="I921" s="78"/>
      <c r="J921" s="79">
        <f>$C$125</f>
        <v>165</v>
      </c>
      <c r="K921" s="80">
        <f t="shared" si="45"/>
        <v>0</v>
      </c>
      <c r="M921" s="76"/>
      <c r="N921" s="77" t="str">
        <f>$A$125</f>
        <v>Water Truck  (hrs)</v>
      </c>
      <c r="O921" s="78"/>
      <c r="P921" s="79">
        <f>$C$125</f>
        <v>165</v>
      </c>
      <c r="Q921" s="80">
        <f t="shared" si="46"/>
        <v>0</v>
      </c>
    </row>
    <row r="922" spans="1:17" outlineLevel="1" x14ac:dyDescent="0.25">
      <c r="A922" s="76"/>
      <c r="B922" s="77" t="str">
        <f>$A$126</f>
        <v>Vibrating Roller (hrs)</v>
      </c>
      <c r="C922" s="78">
        <v>10</v>
      </c>
      <c r="D922" s="79">
        <f>$C$126</f>
        <v>135</v>
      </c>
      <c r="E922" s="80">
        <f t="shared" si="44"/>
        <v>1350</v>
      </c>
      <c r="G922" s="76"/>
      <c r="H922" s="77" t="str">
        <f>$A$126</f>
        <v>Vibrating Roller (hrs)</v>
      </c>
      <c r="I922" s="78"/>
      <c r="J922" s="79">
        <f>$C$126</f>
        <v>135</v>
      </c>
      <c r="K922" s="80">
        <f t="shared" si="45"/>
        <v>0</v>
      </c>
      <c r="M922" s="76"/>
      <c r="N922" s="77" t="str">
        <f>$A$126</f>
        <v>Vibrating Roller (hrs)</v>
      </c>
      <c r="O922" s="78"/>
      <c r="P922" s="79">
        <f>$C$126</f>
        <v>135</v>
      </c>
      <c r="Q922" s="80">
        <f t="shared" si="46"/>
        <v>0</v>
      </c>
    </row>
    <row r="923" spans="1:17" outlineLevel="1" x14ac:dyDescent="0.25">
      <c r="A923" s="76"/>
      <c r="B923" s="77" t="str">
        <f>$A$127</f>
        <v>Multi-tyred Roller (hrs)</v>
      </c>
      <c r="C923" s="78">
        <v>10</v>
      </c>
      <c r="D923" s="79">
        <f>$C$127</f>
        <v>135</v>
      </c>
      <c r="E923" s="80">
        <f t="shared" si="44"/>
        <v>1350</v>
      </c>
      <c r="G923" s="76"/>
      <c r="H923" s="77" t="str">
        <f>$A$127</f>
        <v>Multi-tyred Roller (hrs)</v>
      </c>
      <c r="I923" s="78"/>
      <c r="J923" s="79">
        <f>$C$127</f>
        <v>135</v>
      </c>
      <c r="K923" s="80">
        <f t="shared" si="45"/>
        <v>0</v>
      </c>
      <c r="M923" s="76"/>
      <c r="N923" s="77" t="str">
        <f>$A$127</f>
        <v>Multi-tyred Roller (hrs)</v>
      </c>
      <c r="O923" s="78"/>
      <c r="P923" s="79">
        <f>$C$127</f>
        <v>135</v>
      </c>
      <c r="Q923" s="80">
        <f t="shared" si="46"/>
        <v>0</v>
      </c>
    </row>
    <row r="924" spans="1:17" outlineLevel="1" x14ac:dyDescent="0.25">
      <c r="A924" s="76"/>
      <c r="B924" s="77" t="str">
        <f>$A$128</f>
        <v>Dozer (hrs)</v>
      </c>
      <c r="C924" s="78"/>
      <c r="D924" s="79">
        <f>$C$128</f>
        <v>310</v>
      </c>
      <c r="E924" s="80">
        <f t="shared" si="44"/>
        <v>0</v>
      </c>
      <c r="G924" s="76"/>
      <c r="H924" s="77" t="str">
        <f>$A$128</f>
        <v>Dozer (hrs)</v>
      </c>
      <c r="I924" s="78"/>
      <c r="J924" s="79">
        <f>$C$128</f>
        <v>310</v>
      </c>
      <c r="K924" s="80">
        <f t="shared" si="45"/>
        <v>0</v>
      </c>
      <c r="M924" s="76"/>
      <c r="N924" s="77" t="str">
        <f>$A$128</f>
        <v>Dozer (hrs)</v>
      </c>
      <c r="O924" s="78"/>
      <c r="P924" s="79">
        <f>$C$128</f>
        <v>310</v>
      </c>
      <c r="Q924" s="80">
        <f t="shared" si="46"/>
        <v>0</v>
      </c>
    </row>
    <row r="925" spans="1:17" outlineLevel="1" x14ac:dyDescent="0.25">
      <c r="A925" s="76"/>
      <c r="B925" s="77" t="str">
        <f>$A$129</f>
        <v>Transport Float (hrs)</v>
      </c>
      <c r="C925" s="78"/>
      <c r="D925" s="79">
        <f>$C$129</f>
        <v>0</v>
      </c>
      <c r="E925" s="80">
        <f t="shared" si="44"/>
        <v>0</v>
      </c>
      <c r="G925" s="76"/>
      <c r="H925" s="77" t="str">
        <f>$A$129</f>
        <v>Transport Float (hrs)</v>
      </c>
      <c r="I925" s="78"/>
      <c r="J925" s="79">
        <f>$C$129</f>
        <v>0</v>
      </c>
      <c r="K925" s="80">
        <f t="shared" si="45"/>
        <v>0</v>
      </c>
      <c r="M925" s="76"/>
      <c r="N925" s="77" t="str">
        <f>$A$129</f>
        <v>Transport Float (hrs)</v>
      </c>
      <c r="O925" s="78"/>
      <c r="P925" s="79">
        <f>$C$129</f>
        <v>0</v>
      </c>
      <c r="Q925" s="80">
        <f t="shared" si="46"/>
        <v>0</v>
      </c>
    </row>
    <row r="926" spans="1:17" outlineLevel="1" x14ac:dyDescent="0.25">
      <c r="A926" s="76"/>
      <c r="B926" s="77" t="str">
        <f>$A$130</f>
        <v>Pump (hrs)</v>
      </c>
      <c r="C926" s="78">
        <v>20</v>
      </c>
      <c r="D926" s="79">
        <f>$C$130</f>
        <v>1</v>
      </c>
      <c r="E926" s="80">
        <f t="shared" si="44"/>
        <v>20</v>
      </c>
      <c r="G926" s="76"/>
      <c r="H926" s="77" t="str">
        <f>$A$130</f>
        <v>Pump (hrs)</v>
      </c>
      <c r="I926" s="78"/>
      <c r="J926" s="79">
        <f>$C$130</f>
        <v>1</v>
      </c>
      <c r="K926" s="80">
        <f t="shared" si="45"/>
        <v>0</v>
      </c>
      <c r="M926" s="76"/>
      <c r="N926" s="77" t="str">
        <f>$A$130</f>
        <v>Pump (hrs)</v>
      </c>
      <c r="O926" s="78"/>
      <c r="P926" s="79">
        <f>$C$130</f>
        <v>1</v>
      </c>
      <c r="Q926" s="80">
        <f t="shared" si="46"/>
        <v>0</v>
      </c>
    </row>
    <row r="927" spans="1:17" outlineLevel="1" x14ac:dyDescent="0.25">
      <c r="A927" s="76"/>
      <c r="B927" s="77" t="str">
        <f>$A$131</f>
        <v>2 Labourers and Light Vehicle (days)</v>
      </c>
      <c r="C927" s="78">
        <v>2</v>
      </c>
      <c r="D927" s="79">
        <f>$C$131</f>
        <v>1900</v>
      </c>
      <c r="E927" s="80">
        <f t="shared" si="44"/>
        <v>3800</v>
      </c>
      <c r="G927" s="76"/>
      <c r="H927" s="77" t="str">
        <f>$A$131</f>
        <v>2 Labourers and Light Vehicle (days)</v>
      </c>
      <c r="I927" s="78"/>
      <c r="J927" s="79">
        <f>$C$131</f>
        <v>1900</v>
      </c>
      <c r="K927" s="80">
        <f t="shared" si="45"/>
        <v>0</v>
      </c>
      <c r="M927" s="76"/>
      <c r="N927" s="77" t="str">
        <f>$A$131</f>
        <v>2 Labourers and Light Vehicle (days)</v>
      </c>
      <c r="O927" s="78"/>
      <c r="P927" s="79">
        <f>$C$131</f>
        <v>1900</v>
      </c>
      <c r="Q927" s="80">
        <f t="shared" si="46"/>
        <v>0</v>
      </c>
    </row>
    <row r="928" spans="1:17" outlineLevel="1" x14ac:dyDescent="0.25">
      <c r="A928" s="76"/>
      <c r="B928" s="77" t="str">
        <f>$A$132</f>
        <v>2 Man Traffic Crew and Ute</v>
      </c>
      <c r="C928" s="78">
        <v>2</v>
      </c>
      <c r="D928" s="79">
        <f>$C$132</f>
        <v>240</v>
      </c>
      <c r="E928" s="80">
        <f t="shared" si="44"/>
        <v>480</v>
      </c>
      <c r="G928" s="76"/>
      <c r="H928" s="77" t="str">
        <f>$A$132</f>
        <v>2 Man Traffic Crew and Ute</v>
      </c>
      <c r="I928" s="78"/>
      <c r="J928" s="79">
        <f>$C$132</f>
        <v>240</v>
      </c>
      <c r="K928" s="80">
        <f t="shared" si="45"/>
        <v>0</v>
      </c>
      <c r="M928" s="76"/>
      <c r="N928" s="77" t="str">
        <f>$A$132</f>
        <v>2 Man Traffic Crew and Ute</v>
      </c>
      <c r="O928" s="78"/>
      <c r="P928" s="79">
        <f>$C$132</f>
        <v>240</v>
      </c>
      <c r="Q928" s="80">
        <f t="shared" si="46"/>
        <v>0</v>
      </c>
    </row>
    <row r="929" spans="1:17" outlineLevel="1" x14ac:dyDescent="0.25">
      <c r="A929" s="76"/>
      <c r="B929" s="77" t="str">
        <f>$A$133</f>
        <v>Supervisor With Vehicle (hrs)</v>
      </c>
      <c r="C929" s="78">
        <v>20</v>
      </c>
      <c r="D929" s="79">
        <f>$C$133</f>
        <v>105</v>
      </c>
      <c r="E929" s="80">
        <f t="shared" si="44"/>
        <v>2100</v>
      </c>
      <c r="G929" s="76"/>
      <c r="H929" s="77" t="str">
        <f>$A$133</f>
        <v>Supervisor With Vehicle (hrs)</v>
      </c>
      <c r="I929" s="78"/>
      <c r="J929" s="79">
        <f>$C$133</f>
        <v>105</v>
      </c>
      <c r="K929" s="80">
        <f t="shared" si="45"/>
        <v>0</v>
      </c>
      <c r="M929" s="76"/>
      <c r="N929" s="77" t="str">
        <f>$A$133</f>
        <v>Supervisor With Vehicle (hrs)</v>
      </c>
      <c r="O929" s="78"/>
      <c r="P929" s="79">
        <f>$C$133</f>
        <v>105</v>
      </c>
      <c r="Q929" s="80">
        <f t="shared" si="46"/>
        <v>0</v>
      </c>
    </row>
    <row r="930" spans="1:17" outlineLevel="1" x14ac:dyDescent="0.25">
      <c r="A930" s="76"/>
      <c r="B930" s="77" t="str">
        <f>$A$134</f>
        <v>Custom 2</v>
      </c>
      <c r="C930" s="78"/>
      <c r="D930" s="79">
        <f>$C$134</f>
        <v>0</v>
      </c>
      <c r="E930" s="80">
        <f t="shared" si="44"/>
        <v>0</v>
      </c>
      <c r="G930" s="76"/>
      <c r="H930" s="77" t="str">
        <f>$A$134</f>
        <v>Custom 2</v>
      </c>
      <c r="I930" s="78"/>
      <c r="J930" s="79">
        <f>$C$134</f>
        <v>0</v>
      </c>
      <c r="K930" s="80">
        <f t="shared" si="45"/>
        <v>0</v>
      </c>
      <c r="M930" s="76"/>
      <c r="N930" s="77" t="str">
        <f>$A$134</f>
        <v>Custom 2</v>
      </c>
      <c r="O930" s="78"/>
      <c r="P930" s="79">
        <f>$C$134</f>
        <v>0</v>
      </c>
      <c r="Q930" s="80">
        <f t="shared" si="46"/>
        <v>0</v>
      </c>
    </row>
    <row r="931" spans="1:17" outlineLevel="1" x14ac:dyDescent="0.25">
      <c r="A931" s="76"/>
      <c r="B931" s="77" t="str">
        <f>$A$135</f>
        <v>Custom 3</v>
      </c>
      <c r="C931" s="78"/>
      <c r="D931" s="79">
        <f>$C$135</f>
        <v>0</v>
      </c>
      <c r="E931" s="80">
        <f t="shared" si="44"/>
        <v>0</v>
      </c>
      <c r="G931" s="76"/>
      <c r="H931" s="77" t="str">
        <f>$A$135</f>
        <v>Custom 3</v>
      </c>
      <c r="I931" s="78"/>
      <c r="J931" s="79">
        <f>$C$135</f>
        <v>0</v>
      </c>
      <c r="K931" s="80">
        <f t="shared" si="45"/>
        <v>0</v>
      </c>
      <c r="M931" s="76"/>
      <c r="N931" s="77" t="str">
        <f>$A$135</f>
        <v>Custom 3</v>
      </c>
      <c r="O931" s="78"/>
      <c r="P931" s="79">
        <f>$C$135</f>
        <v>0</v>
      </c>
      <c r="Q931" s="80">
        <f t="shared" si="46"/>
        <v>0</v>
      </c>
    </row>
    <row r="932" spans="1:17" outlineLevel="1" x14ac:dyDescent="0.25">
      <c r="A932" s="76"/>
      <c r="B932" s="77" t="str">
        <f>$A$136</f>
        <v>Custom 4</v>
      </c>
      <c r="C932" s="78"/>
      <c r="D932" s="79">
        <f>$C$136</f>
        <v>0</v>
      </c>
      <c r="E932" s="80">
        <f t="shared" si="44"/>
        <v>0</v>
      </c>
      <c r="G932" s="76"/>
      <c r="H932" s="77" t="str">
        <f>$A$136</f>
        <v>Custom 4</v>
      </c>
      <c r="I932" s="78"/>
      <c r="J932" s="79">
        <f>$C$136</f>
        <v>0</v>
      </c>
      <c r="K932" s="80">
        <f t="shared" si="45"/>
        <v>0</v>
      </c>
      <c r="M932" s="76"/>
      <c r="N932" s="77" t="str">
        <f>$A$136</f>
        <v>Custom 4</v>
      </c>
      <c r="O932" s="78"/>
      <c r="P932" s="79">
        <f>$C$136</f>
        <v>0</v>
      </c>
      <c r="Q932" s="80">
        <f t="shared" si="46"/>
        <v>0</v>
      </c>
    </row>
    <row r="933" spans="1:17" outlineLevel="1" x14ac:dyDescent="0.25">
      <c r="A933" s="76"/>
      <c r="B933" s="77" t="str">
        <f>$A$137</f>
        <v>6 Wheel Tipper</v>
      </c>
      <c r="C933" s="78"/>
      <c r="D933" s="79">
        <f>$C$137</f>
        <v>0</v>
      </c>
      <c r="E933" s="80">
        <f t="shared" si="44"/>
        <v>0</v>
      </c>
      <c r="G933" s="76"/>
      <c r="H933" s="77" t="str">
        <f>$A$137</f>
        <v>6 Wheel Tipper</v>
      </c>
      <c r="I933" s="78"/>
      <c r="J933" s="79">
        <f>$C$137</f>
        <v>0</v>
      </c>
      <c r="K933" s="80">
        <f t="shared" si="45"/>
        <v>0</v>
      </c>
      <c r="M933" s="76"/>
      <c r="N933" s="77" t="str">
        <f>$A$137</f>
        <v>6 Wheel Tipper</v>
      </c>
      <c r="O933" s="78"/>
      <c r="P933" s="79">
        <f>$C$137</f>
        <v>0</v>
      </c>
      <c r="Q933" s="80">
        <f t="shared" si="46"/>
        <v>0</v>
      </c>
    </row>
    <row r="934" spans="1:17" outlineLevel="1" x14ac:dyDescent="0.25">
      <c r="A934" s="76"/>
      <c r="B934" s="77" t="str">
        <f>$A$138</f>
        <v>5T Excavator</v>
      </c>
      <c r="C934" s="78">
        <v>10</v>
      </c>
      <c r="D934" s="79">
        <f>$C$138</f>
        <v>0</v>
      </c>
      <c r="E934" s="80">
        <f t="shared" si="44"/>
        <v>0</v>
      </c>
      <c r="G934" s="76"/>
      <c r="H934" s="77" t="str">
        <f>$A$138</f>
        <v>5T Excavator</v>
      </c>
      <c r="I934" s="78"/>
      <c r="J934" s="79">
        <f>$C$138</f>
        <v>0</v>
      </c>
      <c r="K934" s="80">
        <f t="shared" si="45"/>
        <v>0</v>
      </c>
      <c r="M934" s="76"/>
      <c r="N934" s="77" t="str">
        <f>$A$138</f>
        <v>5T Excavator</v>
      </c>
      <c r="O934" s="78"/>
      <c r="P934" s="79">
        <f>$C$138</f>
        <v>0</v>
      </c>
      <c r="Q934" s="80">
        <f t="shared" si="46"/>
        <v>0</v>
      </c>
    </row>
    <row r="935" spans="1:17" outlineLevel="1" x14ac:dyDescent="0.25">
      <c r="A935" s="76"/>
      <c r="B935" s="77" t="str">
        <f>$A$139</f>
        <v>Culvert Cleaner</v>
      </c>
      <c r="C935" s="78"/>
      <c r="D935" s="79">
        <f>$C$139</f>
        <v>0</v>
      </c>
      <c r="E935" s="80">
        <f t="shared" si="44"/>
        <v>0</v>
      </c>
      <c r="G935" s="76"/>
      <c r="H935" s="77" t="str">
        <f>$A$139</f>
        <v>Culvert Cleaner</v>
      </c>
      <c r="I935" s="78"/>
      <c r="J935" s="79">
        <f>$C$139</f>
        <v>0</v>
      </c>
      <c r="K935" s="80">
        <f t="shared" si="45"/>
        <v>0</v>
      </c>
      <c r="M935" s="76"/>
      <c r="N935" s="77" t="str">
        <f>$A$139</f>
        <v>Culvert Cleaner</v>
      </c>
      <c r="O935" s="78"/>
      <c r="P935" s="79">
        <f>$C$139</f>
        <v>0</v>
      </c>
      <c r="Q935" s="80">
        <f t="shared" si="46"/>
        <v>0</v>
      </c>
    </row>
    <row r="936" spans="1:17" outlineLevel="1" x14ac:dyDescent="0.25">
      <c r="A936" s="76"/>
      <c r="B936" s="77" t="str">
        <f>$A$141</f>
        <v>Purchase gravel (m3)</v>
      </c>
      <c r="C936" s="78">
        <v>400</v>
      </c>
      <c r="D936" s="79">
        <f>$C$141</f>
        <v>0.88</v>
      </c>
      <c r="E936" s="80">
        <f t="shared" si="44"/>
        <v>352</v>
      </c>
      <c r="G936" s="76"/>
      <c r="H936" s="77" t="str">
        <f>$A$141</f>
        <v>Purchase gravel (m3)</v>
      </c>
      <c r="I936" s="78"/>
      <c r="J936" s="79">
        <f>$C$141</f>
        <v>0.88</v>
      </c>
      <c r="K936" s="80">
        <f t="shared" si="45"/>
        <v>0</v>
      </c>
      <c r="M936" s="76"/>
      <c r="N936" s="77" t="str">
        <f>$A$141</f>
        <v>Purchase gravel (m3)</v>
      </c>
      <c r="O936" s="78"/>
      <c r="P936" s="79">
        <f>$C$141</f>
        <v>0.88</v>
      </c>
      <c r="Q936" s="80">
        <f t="shared" si="46"/>
        <v>0</v>
      </c>
    </row>
    <row r="937" spans="1:17" outlineLevel="1" x14ac:dyDescent="0.25">
      <c r="A937" s="76"/>
      <c r="B937" s="77" t="str">
        <f>$A$142</f>
        <v>Gravel Push Up (m3)</v>
      </c>
      <c r="C937" s="78">
        <v>400</v>
      </c>
      <c r="D937" s="79">
        <f>$C$142</f>
        <v>3</v>
      </c>
      <c r="E937" s="80">
        <f t="shared" si="44"/>
        <v>1200</v>
      </c>
      <c r="G937" s="76"/>
      <c r="H937" s="77" t="str">
        <f>$A$142</f>
        <v>Gravel Push Up (m3)</v>
      </c>
      <c r="I937" s="78"/>
      <c r="J937" s="79">
        <f>$C$142</f>
        <v>3</v>
      </c>
      <c r="K937" s="80">
        <f t="shared" si="45"/>
        <v>0</v>
      </c>
      <c r="M937" s="76"/>
      <c r="N937" s="77" t="str">
        <f>$A$142</f>
        <v>Gravel Push Up (m3)</v>
      </c>
      <c r="O937" s="78"/>
      <c r="P937" s="79">
        <f>$C$142</f>
        <v>3</v>
      </c>
      <c r="Q937" s="80">
        <f t="shared" si="46"/>
        <v>0</v>
      </c>
    </row>
    <row r="938" spans="1:17" outlineLevel="1" x14ac:dyDescent="0.25">
      <c r="A938" s="76"/>
      <c r="B938" s="77" t="str">
        <f>$A$143</f>
        <v>Purchase water (kL)</v>
      </c>
      <c r="C938" s="78">
        <v>20</v>
      </c>
      <c r="D938" s="79">
        <f>$C$143</f>
        <v>1</v>
      </c>
      <c r="E938" s="80">
        <f t="shared" si="44"/>
        <v>20</v>
      </c>
      <c r="G938" s="76"/>
      <c r="H938" s="77" t="str">
        <f>$A$143</f>
        <v>Purchase water (kL)</v>
      </c>
      <c r="I938" s="78"/>
      <c r="J938" s="79">
        <f>$C$143</f>
        <v>1</v>
      </c>
      <c r="K938" s="80">
        <f t="shared" si="45"/>
        <v>0</v>
      </c>
      <c r="M938" s="76"/>
      <c r="N938" s="77" t="str">
        <f>$A$143</f>
        <v>Purchase water (kL)</v>
      </c>
      <c r="O938" s="78"/>
      <c r="P938" s="79">
        <f>$C$143</f>
        <v>1</v>
      </c>
      <c r="Q938" s="80">
        <f t="shared" si="46"/>
        <v>0</v>
      </c>
    </row>
    <row r="939" spans="1:17" outlineLevel="1" x14ac:dyDescent="0.25">
      <c r="A939" s="76"/>
      <c r="B939" s="77" t="str">
        <f>$A$144</f>
        <v>Concrete contract crew (days)</v>
      </c>
      <c r="C939" s="78"/>
      <c r="D939" s="79">
        <f>$C$144</f>
        <v>3500</v>
      </c>
      <c r="E939" s="80">
        <f t="shared" si="44"/>
        <v>0</v>
      </c>
      <c r="G939" s="76"/>
      <c r="H939" s="77" t="str">
        <f>$A$144</f>
        <v>Concrete contract crew (days)</v>
      </c>
      <c r="I939" s="78"/>
      <c r="J939" s="79">
        <f>$C$144</f>
        <v>3500</v>
      </c>
      <c r="K939" s="80">
        <f t="shared" si="45"/>
        <v>0</v>
      </c>
      <c r="M939" s="76"/>
      <c r="N939" s="77" t="str">
        <f>$A$144</f>
        <v>Concrete contract crew (days)</v>
      </c>
      <c r="O939" s="78"/>
      <c r="P939" s="79">
        <f>$C$144</f>
        <v>3500</v>
      </c>
      <c r="Q939" s="80">
        <f t="shared" si="46"/>
        <v>0</v>
      </c>
    </row>
    <row r="940" spans="1:17" outlineLevel="1" x14ac:dyDescent="0.25">
      <c r="A940" s="76"/>
      <c r="B940" s="77" t="str">
        <f>$A$145</f>
        <v>Concrete (m3)</v>
      </c>
      <c r="C940" s="78"/>
      <c r="D940" s="79">
        <f>$C$145</f>
        <v>300</v>
      </c>
      <c r="E940" s="80">
        <f t="shared" si="44"/>
        <v>0</v>
      </c>
      <c r="G940" s="76"/>
      <c r="H940" s="77" t="str">
        <f>$A$145</f>
        <v>Concrete (m3)</v>
      </c>
      <c r="I940" s="78"/>
      <c r="J940" s="79">
        <f>$C$145</f>
        <v>300</v>
      </c>
      <c r="K940" s="80">
        <f t="shared" si="45"/>
        <v>0</v>
      </c>
      <c r="M940" s="76"/>
      <c r="N940" s="77" t="str">
        <f>$A$145</f>
        <v>Concrete (m3)</v>
      </c>
      <c r="O940" s="78"/>
      <c r="P940" s="79">
        <f>$C$145</f>
        <v>300</v>
      </c>
      <c r="Q940" s="80">
        <f t="shared" si="46"/>
        <v>0</v>
      </c>
    </row>
    <row r="941" spans="1:17" outlineLevel="1" x14ac:dyDescent="0.25">
      <c r="A941" s="76"/>
      <c r="B941" s="77" t="str">
        <f>$A$146</f>
        <v>Sand Subgrade Push Up (m3)</v>
      </c>
      <c r="C941" s="78"/>
      <c r="D941" s="79">
        <f>$C$146</f>
        <v>0</v>
      </c>
      <c r="E941" s="80">
        <f t="shared" si="44"/>
        <v>0</v>
      </c>
      <c r="G941" s="76"/>
      <c r="H941" s="77" t="str">
        <f>$A$146</f>
        <v>Sand Subgrade Push Up (m3)</v>
      </c>
      <c r="I941" s="78"/>
      <c r="J941" s="79">
        <f>$C$146</f>
        <v>0</v>
      </c>
      <c r="K941" s="80">
        <f t="shared" si="45"/>
        <v>0</v>
      </c>
      <c r="M941" s="76"/>
      <c r="N941" s="77" t="str">
        <f>$A$146</f>
        <v>Sand Subgrade Push Up (m3)</v>
      </c>
      <c r="O941" s="78"/>
      <c r="P941" s="79">
        <f>$C$146</f>
        <v>0</v>
      </c>
      <c r="Q941" s="80">
        <f t="shared" si="46"/>
        <v>0</v>
      </c>
    </row>
    <row r="942" spans="1:17" outlineLevel="1" x14ac:dyDescent="0.25">
      <c r="A942" s="76"/>
      <c r="B942" s="77" t="str">
        <f>$A$147</f>
        <v>450mm RCP</v>
      </c>
      <c r="C942" s="78"/>
      <c r="D942" s="79">
        <f>$C$147</f>
        <v>250</v>
      </c>
      <c r="E942" s="80">
        <f t="shared" si="44"/>
        <v>0</v>
      </c>
      <c r="G942" s="76"/>
      <c r="H942" s="77" t="str">
        <f>$A$147</f>
        <v>450mm RCP</v>
      </c>
      <c r="I942" s="78"/>
      <c r="J942" s="79">
        <f>$C$147</f>
        <v>250</v>
      </c>
      <c r="K942" s="80">
        <f t="shared" si="45"/>
        <v>0</v>
      </c>
      <c r="M942" s="76"/>
      <c r="N942" s="77" t="str">
        <f>$A$147</f>
        <v>450mm RCP</v>
      </c>
      <c r="O942" s="78"/>
      <c r="P942" s="79">
        <f>$C$147</f>
        <v>250</v>
      </c>
      <c r="Q942" s="80">
        <f t="shared" si="46"/>
        <v>0</v>
      </c>
    </row>
    <row r="943" spans="1:17" outlineLevel="1" x14ac:dyDescent="0.25">
      <c r="A943" s="76"/>
      <c r="B943" s="77" t="str">
        <f>$A$148</f>
        <v>375/450mm HW</v>
      </c>
      <c r="C943" s="78"/>
      <c r="D943" s="79">
        <f>$C$148</f>
        <v>300</v>
      </c>
      <c r="E943" s="80">
        <f t="shared" si="44"/>
        <v>0</v>
      </c>
      <c r="G943" s="76"/>
      <c r="H943" s="77" t="str">
        <f>$A$148</f>
        <v>375/450mm HW</v>
      </c>
      <c r="I943" s="78"/>
      <c r="J943" s="79">
        <f>$C$148</f>
        <v>300</v>
      </c>
      <c r="K943" s="80">
        <f t="shared" si="45"/>
        <v>0</v>
      </c>
      <c r="M943" s="76"/>
      <c r="N943" s="77" t="str">
        <f>$A$148</f>
        <v>375/450mm HW</v>
      </c>
      <c r="O943" s="78"/>
      <c r="P943" s="79">
        <f>$C$148</f>
        <v>300</v>
      </c>
      <c r="Q943" s="80">
        <f t="shared" si="46"/>
        <v>0</v>
      </c>
    </row>
    <row r="944" spans="1:17" outlineLevel="1" x14ac:dyDescent="0.25">
      <c r="A944" s="76"/>
      <c r="B944" s="77" t="str">
        <f>$A$149</f>
        <v>525/600mm HW</v>
      </c>
      <c r="C944" s="78"/>
      <c r="D944" s="79">
        <f>$C$149</f>
        <v>375</v>
      </c>
      <c r="E944" s="80">
        <f t="shared" si="44"/>
        <v>0</v>
      </c>
      <c r="G944" s="76"/>
      <c r="H944" s="77" t="str">
        <f>$A$149</f>
        <v>525/600mm HW</v>
      </c>
      <c r="I944" s="78"/>
      <c r="J944" s="79">
        <f>$C$149</f>
        <v>375</v>
      </c>
      <c r="K944" s="80">
        <f t="shared" si="45"/>
        <v>0</v>
      </c>
      <c r="M944" s="76"/>
      <c r="N944" s="77" t="str">
        <f>$A$149</f>
        <v>525/600mm HW</v>
      </c>
      <c r="O944" s="78"/>
      <c r="P944" s="79">
        <f>$C$149</f>
        <v>375</v>
      </c>
      <c r="Q944" s="80">
        <f t="shared" si="46"/>
        <v>0</v>
      </c>
    </row>
    <row r="945" spans="1:17" outlineLevel="1" x14ac:dyDescent="0.25">
      <c r="A945" s="76"/>
      <c r="B945" s="77" t="str">
        <f>$A$150</f>
        <v>900mm HW</v>
      </c>
      <c r="C945" s="78"/>
      <c r="D945" s="79">
        <f>$C$150</f>
        <v>0</v>
      </c>
      <c r="E945" s="80">
        <f t="shared" si="44"/>
        <v>0</v>
      </c>
      <c r="G945" s="76"/>
      <c r="H945" s="77" t="str">
        <f>$A$150</f>
        <v>900mm HW</v>
      </c>
      <c r="I945" s="78"/>
      <c r="J945" s="79">
        <f>$C$150</f>
        <v>0</v>
      </c>
      <c r="K945" s="80">
        <f t="shared" si="45"/>
        <v>0</v>
      </c>
      <c r="M945" s="76"/>
      <c r="N945" s="77" t="str">
        <f>$A$150</f>
        <v>900mm HW</v>
      </c>
      <c r="O945" s="78"/>
      <c r="P945" s="79">
        <f>$C$150</f>
        <v>0</v>
      </c>
      <c r="Q945" s="80">
        <f t="shared" si="46"/>
        <v>0</v>
      </c>
    </row>
    <row r="946" spans="1:17" outlineLevel="1" x14ac:dyDescent="0.25">
      <c r="A946" s="76"/>
      <c r="B946" s="77" t="str">
        <f>$A$151</f>
        <v>Rock Protection at 0.5m deep (m2)</v>
      </c>
      <c r="C946" s="78"/>
      <c r="D946" s="79">
        <f>$C$151</f>
        <v>0</v>
      </c>
      <c r="E946" s="80">
        <f t="shared" si="44"/>
        <v>0</v>
      </c>
      <c r="G946" s="76"/>
      <c r="H946" s="77" t="str">
        <f>$A$151</f>
        <v>Rock Protection at 0.5m deep (m2)</v>
      </c>
      <c r="I946" s="78"/>
      <c r="J946" s="79">
        <f>$C$151</f>
        <v>0</v>
      </c>
      <c r="K946" s="80">
        <f t="shared" si="45"/>
        <v>0</v>
      </c>
      <c r="M946" s="76"/>
      <c r="N946" s="77" t="str">
        <f>$A$151</f>
        <v>Rock Protection at 0.5m deep (m2)</v>
      </c>
      <c r="O946" s="78"/>
      <c r="P946" s="79">
        <f>$C$151</f>
        <v>0</v>
      </c>
      <c r="Q946" s="80">
        <f t="shared" si="46"/>
        <v>0</v>
      </c>
    </row>
    <row r="947" spans="1:17" outlineLevel="1" x14ac:dyDescent="0.25">
      <c r="A947" s="76"/>
      <c r="B947" s="77" t="str">
        <f>$A$152</f>
        <v>Bitumen 2 coat emulsion seal (m2)</v>
      </c>
      <c r="C947" s="78"/>
      <c r="D947" s="79">
        <f>$C$152</f>
        <v>22</v>
      </c>
      <c r="E947" s="80">
        <f t="shared" si="44"/>
        <v>0</v>
      </c>
      <c r="G947" s="76"/>
      <c r="H947" s="77" t="str">
        <f>$A$152</f>
        <v>Bitumen 2 coat emulsion seal (m2)</v>
      </c>
      <c r="I947" s="78"/>
      <c r="J947" s="79">
        <f>$C$152</f>
        <v>22</v>
      </c>
      <c r="K947" s="80">
        <f t="shared" si="45"/>
        <v>0</v>
      </c>
      <c r="M947" s="76"/>
      <c r="N947" s="77" t="str">
        <f>$A$152</f>
        <v>Bitumen 2 coat emulsion seal (m2)</v>
      </c>
      <c r="O947" s="78"/>
      <c r="P947" s="79">
        <f>$C$152</f>
        <v>22</v>
      </c>
      <c r="Q947" s="80">
        <f t="shared" si="46"/>
        <v>0</v>
      </c>
    </row>
    <row r="948" spans="1:17" outlineLevel="1" x14ac:dyDescent="0.25">
      <c r="A948" s="223"/>
      <c r="B948" s="77" t="str">
        <f>$A$153</f>
        <v>Traffic Signs and Cones (km/week)</v>
      </c>
      <c r="C948" s="78"/>
      <c r="D948" s="79">
        <f>$C$153</f>
        <v>500</v>
      </c>
      <c r="E948" s="80">
        <f t="shared" si="44"/>
        <v>0</v>
      </c>
      <c r="G948" s="223"/>
      <c r="H948" s="77" t="str">
        <f>$A$153</f>
        <v>Traffic Signs and Cones (km/week)</v>
      </c>
      <c r="I948" s="78"/>
      <c r="J948" s="79">
        <f>$C$153</f>
        <v>500</v>
      </c>
      <c r="K948" s="80">
        <f t="shared" si="45"/>
        <v>0</v>
      </c>
      <c r="M948" s="223"/>
      <c r="N948" s="77" t="str">
        <f>$A$153</f>
        <v>Traffic Signs and Cones (km/week)</v>
      </c>
      <c r="O948" s="78"/>
      <c r="P948" s="79">
        <f>$C$153</f>
        <v>500</v>
      </c>
      <c r="Q948" s="80">
        <f t="shared" si="46"/>
        <v>0</v>
      </c>
    </row>
    <row r="949" spans="1:17" outlineLevel="1" x14ac:dyDescent="0.25">
      <c r="A949" s="223"/>
      <c r="B949" s="77" t="str">
        <f>$A$154</f>
        <v>Custom 1</v>
      </c>
      <c r="C949" s="78"/>
      <c r="D949" s="79">
        <f>$C$154</f>
        <v>0</v>
      </c>
      <c r="E949" s="80">
        <f t="shared" si="44"/>
        <v>0</v>
      </c>
      <c r="G949" s="223"/>
      <c r="H949" s="77" t="str">
        <f>$A$154</f>
        <v>Custom 1</v>
      </c>
      <c r="I949" s="78"/>
      <c r="J949" s="79">
        <f>$C$154</f>
        <v>0</v>
      </c>
      <c r="K949" s="80">
        <f t="shared" si="45"/>
        <v>0</v>
      </c>
      <c r="M949" s="223"/>
      <c r="N949" s="77" t="str">
        <f>$A$154</f>
        <v>Custom 1</v>
      </c>
      <c r="O949" s="78"/>
      <c r="P949" s="79">
        <f>$C$154</f>
        <v>0</v>
      </c>
      <c r="Q949" s="80">
        <f t="shared" si="46"/>
        <v>0</v>
      </c>
    </row>
    <row r="950" spans="1:17" outlineLevel="1" x14ac:dyDescent="0.25">
      <c r="A950" s="223"/>
      <c r="B950" s="77" t="str">
        <f>$A$155</f>
        <v>Custom 2</v>
      </c>
      <c r="C950" s="78"/>
      <c r="D950" s="79">
        <f>$C$155</f>
        <v>0</v>
      </c>
      <c r="E950" s="80">
        <f t="shared" si="44"/>
        <v>0</v>
      </c>
      <c r="G950" s="223"/>
      <c r="H950" s="77" t="str">
        <f>$A$155</f>
        <v>Custom 2</v>
      </c>
      <c r="I950" s="78"/>
      <c r="J950" s="79">
        <f>$C$155</f>
        <v>0</v>
      </c>
      <c r="K950" s="80">
        <f t="shared" si="45"/>
        <v>0</v>
      </c>
      <c r="M950" s="223"/>
      <c r="N950" s="77" t="str">
        <f>$A$155</f>
        <v>Custom 2</v>
      </c>
      <c r="O950" s="78"/>
      <c r="P950" s="79">
        <f>$C$155</f>
        <v>0</v>
      </c>
      <c r="Q950" s="80">
        <f t="shared" si="46"/>
        <v>0</v>
      </c>
    </row>
    <row r="951" spans="1:17" outlineLevel="1" x14ac:dyDescent="0.25">
      <c r="A951" s="223"/>
      <c r="B951" s="77" t="str">
        <f>$A$156</f>
        <v>Custom 3</v>
      </c>
      <c r="C951" s="78"/>
      <c r="D951" s="79">
        <f>$C$156</f>
        <v>0</v>
      </c>
      <c r="E951" s="80">
        <f t="shared" si="44"/>
        <v>0</v>
      </c>
      <c r="G951" s="223"/>
      <c r="H951" s="77" t="str">
        <f>$A$156</f>
        <v>Custom 3</v>
      </c>
      <c r="I951" s="78"/>
      <c r="J951" s="79">
        <f>$C$156</f>
        <v>0</v>
      </c>
      <c r="K951" s="80">
        <f t="shared" si="45"/>
        <v>0</v>
      </c>
      <c r="M951" s="223"/>
      <c r="N951" s="77" t="str">
        <f>$A$156</f>
        <v>Custom 3</v>
      </c>
      <c r="O951" s="78"/>
      <c r="P951" s="79">
        <f>$C$156</f>
        <v>0</v>
      </c>
      <c r="Q951" s="80">
        <f t="shared" si="46"/>
        <v>0</v>
      </c>
    </row>
    <row r="952" spans="1:17" outlineLevel="1" x14ac:dyDescent="0.25">
      <c r="A952" s="223"/>
      <c r="B952" s="77" t="str">
        <f>$A$157</f>
        <v>Custom 4</v>
      </c>
      <c r="C952" s="78"/>
      <c r="D952" s="79">
        <f>$C$157</f>
        <v>0</v>
      </c>
      <c r="E952" s="80">
        <f t="shared" si="44"/>
        <v>0</v>
      </c>
      <c r="G952" s="223"/>
      <c r="H952" s="77" t="str">
        <f>$A$157</f>
        <v>Custom 4</v>
      </c>
      <c r="I952" s="78"/>
      <c r="J952" s="79">
        <f>$C$157</f>
        <v>0</v>
      </c>
      <c r="K952" s="80">
        <f t="shared" si="45"/>
        <v>0</v>
      </c>
      <c r="M952" s="223"/>
      <c r="N952" s="77" t="str">
        <f>$A$157</f>
        <v>Custom 4</v>
      </c>
      <c r="O952" s="78"/>
      <c r="P952" s="79">
        <f>$C$157</f>
        <v>0</v>
      </c>
      <c r="Q952" s="80">
        <f t="shared" si="46"/>
        <v>0</v>
      </c>
    </row>
    <row r="953" spans="1:17" outlineLevel="1" x14ac:dyDescent="0.25">
      <c r="A953" s="223"/>
      <c r="B953" s="77" t="str">
        <f>$A$158</f>
        <v>Custom 5</v>
      </c>
      <c r="C953" s="78"/>
      <c r="D953" s="79">
        <f>$C$158</f>
        <v>0</v>
      </c>
      <c r="E953" s="80">
        <f t="shared" si="44"/>
        <v>0</v>
      </c>
      <c r="G953" s="223"/>
      <c r="H953" s="77" t="str">
        <f>$A$158</f>
        <v>Custom 5</v>
      </c>
      <c r="I953" s="78"/>
      <c r="J953" s="79">
        <f>$C$158</f>
        <v>0</v>
      </c>
      <c r="K953" s="80">
        <f t="shared" si="45"/>
        <v>0</v>
      </c>
      <c r="M953" s="223"/>
      <c r="N953" s="77" t="str">
        <f>$A$158</f>
        <v>Custom 5</v>
      </c>
      <c r="O953" s="78"/>
      <c r="P953" s="79">
        <f>$C$158</f>
        <v>0</v>
      </c>
      <c r="Q953" s="80">
        <f t="shared" si="46"/>
        <v>0</v>
      </c>
    </row>
    <row r="954" spans="1:17" outlineLevel="1" x14ac:dyDescent="0.25">
      <c r="A954" s="223"/>
      <c r="B954" s="77" t="str">
        <f>$A$159</f>
        <v>Custom 6</v>
      </c>
      <c r="C954" s="78"/>
      <c r="D954" s="79">
        <f>$C$159</f>
        <v>0</v>
      </c>
      <c r="E954" s="80">
        <f t="shared" si="44"/>
        <v>0</v>
      </c>
      <c r="G954" s="223"/>
      <c r="H954" s="77" t="str">
        <f>$A$159</f>
        <v>Custom 6</v>
      </c>
      <c r="I954" s="78"/>
      <c r="J954" s="79">
        <f>$C$159</f>
        <v>0</v>
      </c>
      <c r="K954" s="80">
        <f t="shared" si="45"/>
        <v>0</v>
      </c>
      <c r="M954" s="223"/>
      <c r="N954" s="77" t="str">
        <f>$A$159</f>
        <v>Custom 6</v>
      </c>
      <c r="O954" s="78"/>
      <c r="P954" s="79">
        <f>$C$159</f>
        <v>0</v>
      </c>
      <c r="Q954" s="80">
        <f t="shared" si="46"/>
        <v>0</v>
      </c>
    </row>
    <row r="955" spans="1:17" outlineLevel="1" x14ac:dyDescent="0.25">
      <c r="A955" s="223"/>
      <c r="B955" s="77" t="str">
        <f>$A$160</f>
        <v>Custom 7</v>
      </c>
      <c r="C955" s="78"/>
      <c r="D955" s="79">
        <f>$C$160</f>
        <v>0</v>
      </c>
      <c r="E955" s="80">
        <f t="shared" si="44"/>
        <v>0</v>
      </c>
      <c r="G955" s="223"/>
      <c r="H955" s="77" t="str">
        <f>$A$160</f>
        <v>Custom 7</v>
      </c>
      <c r="I955" s="78"/>
      <c r="J955" s="79">
        <f>$C$160</f>
        <v>0</v>
      </c>
      <c r="K955" s="80">
        <f t="shared" si="45"/>
        <v>0</v>
      </c>
      <c r="M955" s="223"/>
      <c r="N955" s="77" t="str">
        <f>$A$160</f>
        <v>Custom 7</v>
      </c>
      <c r="O955" s="78"/>
      <c r="P955" s="79">
        <f>$C$160</f>
        <v>0</v>
      </c>
      <c r="Q955" s="80">
        <f t="shared" si="46"/>
        <v>0</v>
      </c>
    </row>
    <row r="956" spans="1:17" outlineLevel="1" x14ac:dyDescent="0.25">
      <c r="A956" s="223"/>
      <c r="B956" s="77" t="str">
        <f>$A$161</f>
        <v>Custom 8</v>
      </c>
      <c r="C956" s="78"/>
      <c r="D956" s="79">
        <f>$C$161</f>
        <v>0</v>
      </c>
      <c r="E956" s="80">
        <f t="shared" si="44"/>
        <v>0</v>
      </c>
      <c r="G956" s="223"/>
      <c r="H956" s="77" t="str">
        <f>$A$161</f>
        <v>Custom 8</v>
      </c>
      <c r="I956" s="78"/>
      <c r="J956" s="79">
        <f>$C$161</f>
        <v>0</v>
      </c>
      <c r="K956" s="80">
        <f t="shared" si="45"/>
        <v>0</v>
      </c>
      <c r="M956" s="223"/>
      <c r="N956" s="77" t="str">
        <f>$A$161</f>
        <v>Custom 8</v>
      </c>
      <c r="O956" s="78"/>
      <c r="P956" s="79">
        <f>$C$161</f>
        <v>0</v>
      </c>
      <c r="Q956" s="80">
        <f t="shared" si="46"/>
        <v>0</v>
      </c>
    </row>
    <row r="957" spans="1:17" outlineLevel="1" x14ac:dyDescent="0.25">
      <c r="A957" s="81" t="s">
        <v>122</v>
      </c>
      <c r="B957" s="82" t="s">
        <v>42</v>
      </c>
      <c r="C957" s="83" t="s">
        <v>121</v>
      </c>
      <c r="D957" s="84" t="s">
        <v>149</v>
      </c>
      <c r="E957" s="85">
        <f>IFERROR(C937/(D910*1000),"")</f>
        <v>1.9047619047619047</v>
      </c>
      <c r="G957" s="81" t="s">
        <v>122</v>
      </c>
      <c r="H957" s="82" t="s">
        <v>42</v>
      </c>
      <c r="I957" s="83" t="s">
        <v>121</v>
      </c>
      <c r="J957" s="84" t="s">
        <v>149</v>
      </c>
      <c r="K957" s="85" t="str">
        <f>IFERROR(I937/(J910*1000),"")</f>
        <v/>
      </c>
      <c r="M957" s="81" t="s">
        <v>122</v>
      </c>
      <c r="N957" s="82" t="s">
        <v>42</v>
      </c>
      <c r="O957" s="83" t="s">
        <v>121</v>
      </c>
      <c r="P957" s="84" t="s">
        <v>149</v>
      </c>
      <c r="Q957" s="85" t="str">
        <f>IFERROR(O937/(P910*1000),"")</f>
        <v/>
      </c>
    </row>
    <row r="958" spans="1:17" outlineLevel="1" x14ac:dyDescent="0.25">
      <c r="A958" s="86"/>
      <c r="B958" s="82" t="s">
        <v>43</v>
      </c>
      <c r="C958" s="83" t="s">
        <v>121</v>
      </c>
      <c r="D958" s="87"/>
      <c r="E958" s="88"/>
      <c r="G958" s="86"/>
      <c r="H958" s="82" t="s">
        <v>43</v>
      </c>
      <c r="I958" s="83" t="s">
        <v>121</v>
      </c>
      <c r="J958" s="87"/>
      <c r="K958" s="88"/>
      <c r="M958" s="86"/>
      <c r="N958" s="82" t="s">
        <v>43</v>
      </c>
      <c r="O958" s="83" t="s">
        <v>121</v>
      </c>
      <c r="P958" s="87"/>
      <c r="Q958" s="88"/>
    </row>
    <row r="959" spans="1:17" outlineLevel="1" x14ac:dyDescent="0.25">
      <c r="A959" s="89"/>
      <c r="B959" s="82" t="s">
        <v>44</v>
      </c>
      <c r="C959" s="83" t="s">
        <v>121</v>
      </c>
      <c r="D959" s="87"/>
      <c r="E959" s="88"/>
      <c r="G959" s="89"/>
      <c r="H959" s="82" t="s">
        <v>44</v>
      </c>
      <c r="I959" s="83" t="s">
        <v>121</v>
      </c>
      <c r="J959" s="87"/>
      <c r="K959" s="88"/>
      <c r="M959" s="89"/>
      <c r="N959" s="82" t="s">
        <v>44</v>
      </c>
      <c r="O959" s="83" t="s">
        <v>121</v>
      </c>
      <c r="P959" s="87"/>
      <c r="Q959" s="88"/>
    </row>
    <row r="961" spans="1:17" ht="15.6" x14ac:dyDescent="0.3">
      <c r="A961" s="225" t="str">
        <f>D107</f>
        <v>Custom H</v>
      </c>
      <c r="B961" s="63"/>
      <c r="C961" s="63"/>
      <c r="D961" s="64"/>
      <c r="E961" s="65" t="s">
        <v>38</v>
      </c>
      <c r="G961" s="225" t="str">
        <f>D108</f>
        <v>Custom I</v>
      </c>
      <c r="H961" s="63"/>
      <c r="I961" s="63"/>
      <c r="J961" s="64"/>
      <c r="K961" s="65" t="s">
        <v>38</v>
      </c>
      <c r="L961" s="170"/>
      <c r="M961" s="225" t="str">
        <f>D109</f>
        <v>Custom J</v>
      </c>
      <c r="N961" s="63"/>
      <c r="O961" s="63"/>
      <c r="P961" s="64"/>
      <c r="Q961" s="65" t="s">
        <v>38</v>
      </c>
    </row>
    <row r="962" spans="1:17" x14ac:dyDescent="0.25">
      <c r="A962" s="439" t="str">
        <f>H107</f>
        <v>Definition</v>
      </c>
      <c r="B962" s="440"/>
      <c r="C962" s="441"/>
      <c r="D962" s="66">
        <f>D961*IF(C1009="On",$D$167,1)*IF(C1010="On",$D$168,1)*IF(C1011="On",$D$169,1)</f>
        <v>0</v>
      </c>
      <c r="E962" s="67" t="s">
        <v>221</v>
      </c>
      <c r="G962" s="439" t="str">
        <f>H108</f>
        <v>Definition</v>
      </c>
      <c r="H962" s="440"/>
      <c r="I962" s="441"/>
      <c r="J962" s="66">
        <f>J961*IF(I1009="On",$D$167,1)*IF(I1010="On",$D$168,1)*IF(I1011="On",$D$169,1)</f>
        <v>0</v>
      </c>
      <c r="K962" s="67" t="s">
        <v>221</v>
      </c>
      <c r="L962" s="170"/>
      <c r="M962" s="439" t="str">
        <f>H109</f>
        <v>Definition</v>
      </c>
      <c r="N962" s="440"/>
      <c r="O962" s="441"/>
      <c r="P962" s="66">
        <f>P961*IF(O1009="On",$D$167,1)*IF(O1010="On",$D$168,1)*IF(O1011="On",$D$169,1)</f>
        <v>0</v>
      </c>
      <c r="Q962" s="67" t="s">
        <v>221</v>
      </c>
    </row>
    <row r="963" spans="1:17" x14ac:dyDescent="0.25">
      <c r="A963" s="442"/>
      <c r="B963" s="443"/>
      <c r="C963" s="444"/>
      <c r="D963" s="68" t="s">
        <v>3</v>
      </c>
      <c r="E963" s="69">
        <f>SUM(E967:E1008)</f>
        <v>0</v>
      </c>
      <c r="G963" s="442"/>
      <c r="H963" s="443"/>
      <c r="I963" s="444"/>
      <c r="J963" s="68" t="s">
        <v>3</v>
      </c>
      <c r="K963" s="69">
        <f>SUM(K967:K1008)</f>
        <v>0</v>
      </c>
      <c r="L963" s="170"/>
      <c r="M963" s="442"/>
      <c r="N963" s="443"/>
      <c r="O963" s="444"/>
      <c r="P963" s="68" t="s">
        <v>3</v>
      </c>
      <c r="Q963" s="69">
        <f>SUM(Q967:Q1008)</f>
        <v>0</v>
      </c>
    </row>
    <row r="964" spans="1:17" x14ac:dyDescent="0.25">
      <c r="A964" s="442"/>
      <c r="B964" s="443"/>
      <c r="C964" s="444"/>
      <c r="D964" s="70" t="str">
        <f>IF(E961="km/day","$ per l/m",IF(E961="item","Unit Cost",IF(E961="m^2","$ per m^2")))</f>
        <v>$ per l/m</v>
      </c>
      <c r="E964" s="69" t="e">
        <f>IF(E961="km/day",E963/(1000*D962),E963/D962)</f>
        <v>#DIV/0!</v>
      </c>
      <c r="G964" s="442"/>
      <c r="H964" s="443"/>
      <c r="I964" s="444"/>
      <c r="J964" s="70" t="str">
        <f>IF(K961="km/day","$ per l/m",IF(K961="item","Unit Cost",IF(K961="m^2","$ per m^2")))</f>
        <v>$ per l/m</v>
      </c>
      <c r="K964" s="69" t="e">
        <f>IF(K961="km/day",K963/(1000*J962),K963/J962)</f>
        <v>#DIV/0!</v>
      </c>
      <c r="L964" s="170"/>
      <c r="M964" s="442"/>
      <c r="N964" s="443"/>
      <c r="O964" s="444"/>
      <c r="P964" s="70" t="str">
        <f>IF(Q961="km/day","$ per l/m",IF(Q961="item","Unit Cost",IF(Q961="m^2","$ per m^2")))</f>
        <v>$ per l/m</v>
      </c>
      <c r="Q964" s="69" t="e">
        <f>IF(Q961="km/day",Q963/(1000*P962),Q963/P962)</f>
        <v>#DIV/0!</v>
      </c>
    </row>
    <row r="965" spans="1:17" x14ac:dyDescent="0.25">
      <c r="A965" s="445"/>
      <c r="B965" s="446"/>
      <c r="C965" s="447"/>
      <c r="D965" s="71" t="str">
        <f>IF(E961="km/day","$ per km","")</f>
        <v>$ per km</v>
      </c>
      <c r="E965" s="72" t="e">
        <f>IF(E961="km/day",E963/D962,"")</f>
        <v>#DIV/0!</v>
      </c>
      <c r="G965" s="445"/>
      <c r="H965" s="446"/>
      <c r="I965" s="447"/>
      <c r="J965" s="71" t="str">
        <f>IF(K961="km/day","$ per km","")</f>
        <v>$ per km</v>
      </c>
      <c r="K965" s="72" t="e">
        <f>IF(K961="km/day",K963/J962,"")</f>
        <v>#DIV/0!</v>
      </c>
      <c r="L965" s="170"/>
      <c r="M965" s="445"/>
      <c r="N965" s="446"/>
      <c r="O965" s="447"/>
      <c r="P965" s="71" t="str">
        <f>IF(Q961="km/day","$ per km","")</f>
        <v>$ per km</v>
      </c>
      <c r="Q965" s="72" t="e">
        <f>IF(Q961="km/day",Q963/P962,"")</f>
        <v>#DIV/0!</v>
      </c>
    </row>
    <row r="966" spans="1:17" outlineLevel="1" x14ac:dyDescent="0.25">
      <c r="A966" s="73"/>
      <c r="B966" s="74" t="s">
        <v>19</v>
      </c>
      <c r="C966" s="74" t="s">
        <v>37</v>
      </c>
      <c r="D966" s="74" t="s">
        <v>36</v>
      </c>
      <c r="E966" s="75" t="s">
        <v>39</v>
      </c>
      <c r="G966" s="73"/>
      <c r="H966" s="74" t="s">
        <v>19</v>
      </c>
      <c r="I966" s="74" t="s">
        <v>37</v>
      </c>
      <c r="J966" s="74" t="s">
        <v>36</v>
      </c>
      <c r="K966" s="75" t="s">
        <v>39</v>
      </c>
      <c r="M966" s="73"/>
      <c r="N966" s="74" t="s">
        <v>19</v>
      </c>
      <c r="O966" s="74" t="s">
        <v>37</v>
      </c>
      <c r="P966" s="74" t="s">
        <v>36</v>
      </c>
      <c r="Q966" s="75" t="s">
        <v>39</v>
      </c>
    </row>
    <row r="967" spans="1:17" outlineLevel="1" x14ac:dyDescent="0.25">
      <c r="A967" s="76"/>
      <c r="B967" s="77" t="str">
        <f>$A$119</f>
        <v>Grader (hrs)</v>
      </c>
      <c r="C967" s="78"/>
      <c r="D967" s="79">
        <f>$C$119</f>
        <v>180</v>
      </c>
      <c r="E967" s="80">
        <f>C967*D967</f>
        <v>0</v>
      </c>
      <c r="G967" s="76"/>
      <c r="H967" s="77" t="str">
        <f>$A$119</f>
        <v>Grader (hrs)</v>
      </c>
      <c r="I967" s="78"/>
      <c r="J967" s="79">
        <f>$C$119</f>
        <v>180</v>
      </c>
      <c r="K967" s="80">
        <f>I967*J967</f>
        <v>0</v>
      </c>
      <c r="M967" s="76"/>
      <c r="N967" s="77" t="str">
        <f>$A$119</f>
        <v>Grader (hrs)</v>
      </c>
      <c r="O967" s="78"/>
      <c r="P967" s="79">
        <f>$C$119</f>
        <v>180</v>
      </c>
      <c r="Q967" s="80">
        <f>O967*P967</f>
        <v>0</v>
      </c>
    </row>
    <row r="968" spans="1:17" outlineLevel="1" x14ac:dyDescent="0.25">
      <c r="A968" s="76"/>
      <c r="B968" s="77" t="str">
        <f>$A$120</f>
        <v>Loader (hrs)</v>
      </c>
      <c r="C968" s="78"/>
      <c r="D968" s="79">
        <f>$C$120</f>
        <v>175</v>
      </c>
      <c r="E968" s="80">
        <f t="shared" ref="E968:E1008" si="47">C968*D968</f>
        <v>0</v>
      </c>
      <c r="G968" s="76"/>
      <c r="H968" s="77" t="str">
        <f>$A$120</f>
        <v>Loader (hrs)</v>
      </c>
      <c r="I968" s="78"/>
      <c r="J968" s="79">
        <f>$C$120</f>
        <v>175</v>
      </c>
      <c r="K968" s="80">
        <f t="shared" ref="K968:K1008" si="48">I968*J968</f>
        <v>0</v>
      </c>
      <c r="M968" s="76"/>
      <c r="N968" s="77" t="str">
        <f>$A$120</f>
        <v>Loader (hrs)</v>
      </c>
      <c r="O968" s="78"/>
      <c r="P968" s="79">
        <f>$C$120</f>
        <v>175</v>
      </c>
      <c r="Q968" s="80">
        <f t="shared" ref="Q968:Q1008" si="49">O968*P968</f>
        <v>0</v>
      </c>
    </row>
    <row r="969" spans="1:17" outlineLevel="1" x14ac:dyDescent="0.25">
      <c r="A969" s="76"/>
      <c r="B969" s="77" t="str">
        <f>$A$121</f>
        <v>Excavator (hrs)</v>
      </c>
      <c r="C969" s="78"/>
      <c r="D969" s="79">
        <f>$C$121</f>
        <v>145</v>
      </c>
      <c r="E969" s="80">
        <f t="shared" si="47"/>
        <v>0</v>
      </c>
      <c r="G969" s="76"/>
      <c r="H969" s="77" t="str">
        <f>$A$121</f>
        <v>Excavator (hrs)</v>
      </c>
      <c r="I969" s="78"/>
      <c r="J969" s="79">
        <f>$C$121</f>
        <v>145</v>
      </c>
      <c r="K969" s="80">
        <f t="shared" si="48"/>
        <v>0</v>
      </c>
      <c r="M969" s="76"/>
      <c r="N969" s="77" t="str">
        <f>$A$121</f>
        <v>Excavator (hrs)</v>
      </c>
      <c r="O969" s="78"/>
      <c r="P969" s="79">
        <f>$C$121</f>
        <v>145</v>
      </c>
      <c r="Q969" s="80">
        <f t="shared" si="49"/>
        <v>0</v>
      </c>
    </row>
    <row r="970" spans="1:17" outlineLevel="1" x14ac:dyDescent="0.25">
      <c r="A970" s="76"/>
      <c r="B970" s="77" t="str">
        <f>$A$122</f>
        <v>Backhoe (hrs)</v>
      </c>
      <c r="C970" s="78"/>
      <c r="D970" s="79">
        <f>$C$122</f>
        <v>145</v>
      </c>
      <c r="E970" s="80">
        <f t="shared" si="47"/>
        <v>0</v>
      </c>
      <c r="G970" s="76"/>
      <c r="H970" s="77" t="str">
        <f>$A$122</f>
        <v>Backhoe (hrs)</v>
      </c>
      <c r="I970" s="78"/>
      <c r="J970" s="79">
        <f>$C$122</f>
        <v>145</v>
      </c>
      <c r="K970" s="80">
        <f t="shared" si="48"/>
        <v>0</v>
      </c>
      <c r="M970" s="76"/>
      <c r="N970" s="77" t="str">
        <f>$A$122</f>
        <v>Backhoe (hrs)</v>
      </c>
      <c r="O970" s="78"/>
      <c r="P970" s="79">
        <f>$C$122</f>
        <v>145</v>
      </c>
      <c r="Q970" s="80">
        <f t="shared" si="49"/>
        <v>0</v>
      </c>
    </row>
    <row r="971" spans="1:17" outlineLevel="1" x14ac:dyDescent="0.25">
      <c r="A971" s="76"/>
      <c r="B971" s="77" t="str">
        <f>$A$123</f>
        <v>Road Train Side Tipper (hrs)</v>
      </c>
      <c r="C971" s="78"/>
      <c r="D971" s="79">
        <f>$C$123</f>
        <v>250</v>
      </c>
      <c r="E971" s="80">
        <f t="shared" si="47"/>
        <v>0</v>
      </c>
      <c r="G971" s="76"/>
      <c r="H971" s="77" t="str">
        <f>$A$123</f>
        <v>Road Train Side Tipper (hrs)</v>
      </c>
      <c r="I971" s="78"/>
      <c r="J971" s="79">
        <f>$C$123</f>
        <v>250</v>
      </c>
      <c r="K971" s="80">
        <f t="shared" si="48"/>
        <v>0</v>
      </c>
      <c r="M971" s="76"/>
      <c r="N971" s="77" t="str">
        <f>$A$123</f>
        <v>Road Train Side Tipper (hrs)</v>
      </c>
      <c r="O971" s="78"/>
      <c r="P971" s="79">
        <f>$C$123</f>
        <v>250</v>
      </c>
      <c r="Q971" s="80">
        <f t="shared" si="49"/>
        <v>0</v>
      </c>
    </row>
    <row r="972" spans="1:17" outlineLevel="1" x14ac:dyDescent="0.25">
      <c r="A972" s="76"/>
      <c r="B972" s="77" t="str">
        <f>$A$124</f>
        <v>Semi Side Tipper (hrs)</v>
      </c>
      <c r="C972" s="78"/>
      <c r="D972" s="79">
        <f>$C$124</f>
        <v>200</v>
      </c>
      <c r="E972" s="80">
        <f t="shared" si="47"/>
        <v>0</v>
      </c>
      <c r="G972" s="76"/>
      <c r="H972" s="77" t="str">
        <f>$A$124</f>
        <v>Semi Side Tipper (hrs)</v>
      </c>
      <c r="I972" s="78"/>
      <c r="J972" s="79">
        <f>$C$124</f>
        <v>200</v>
      </c>
      <c r="K972" s="80">
        <f t="shared" si="48"/>
        <v>0</v>
      </c>
      <c r="M972" s="76"/>
      <c r="N972" s="77" t="str">
        <f>$A$124</f>
        <v>Semi Side Tipper (hrs)</v>
      </c>
      <c r="O972" s="78"/>
      <c r="P972" s="79">
        <f>$C$124</f>
        <v>200</v>
      </c>
      <c r="Q972" s="80">
        <f t="shared" si="49"/>
        <v>0</v>
      </c>
    </row>
    <row r="973" spans="1:17" outlineLevel="1" x14ac:dyDescent="0.25">
      <c r="A973" s="76"/>
      <c r="B973" s="77" t="str">
        <f>$A$125</f>
        <v>Water Truck  (hrs)</v>
      </c>
      <c r="C973" s="78"/>
      <c r="D973" s="79">
        <f>$C$125</f>
        <v>165</v>
      </c>
      <c r="E973" s="80">
        <f t="shared" si="47"/>
        <v>0</v>
      </c>
      <c r="G973" s="76"/>
      <c r="H973" s="77" t="str">
        <f>$A$125</f>
        <v>Water Truck  (hrs)</v>
      </c>
      <c r="I973" s="78"/>
      <c r="J973" s="79">
        <f>$C$125</f>
        <v>165</v>
      </c>
      <c r="K973" s="80">
        <f t="shared" si="48"/>
        <v>0</v>
      </c>
      <c r="M973" s="76"/>
      <c r="N973" s="77" t="str">
        <f>$A$125</f>
        <v>Water Truck  (hrs)</v>
      </c>
      <c r="O973" s="78"/>
      <c r="P973" s="79">
        <f>$C$125</f>
        <v>165</v>
      </c>
      <c r="Q973" s="80">
        <f t="shared" si="49"/>
        <v>0</v>
      </c>
    </row>
    <row r="974" spans="1:17" outlineLevel="1" x14ac:dyDescent="0.25">
      <c r="A974" s="76"/>
      <c r="B974" s="77" t="str">
        <f>$A$126</f>
        <v>Vibrating Roller (hrs)</v>
      </c>
      <c r="C974" s="78"/>
      <c r="D974" s="79">
        <f>$C$126</f>
        <v>135</v>
      </c>
      <c r="E974" s="80">
        <f t="shared" si="47"/>
        <v>0</v>
      </c>
      <c r="G974" s="76"/>
      <c r="H974" s="77" t="str">
        <f>$A$126</f>
        <v>Vibrating Roller (hrs)</v>
      </c>
      <c r="I974" s="78"/>
      <c r="J974" s="79">
        <f>$C$126</f>
        <v>135</v>
      </c>
      <c r="K974" s="80">
        <f t="shared" si="48"/>
        <v>0</v>
      </c>
      <c r="M974" s="76"/>
      <c r="N974" s="77" t="str">
        <f>$A$126</f>
        <v>Vibrating Roller (hrs)</v>
      </c>
      <c r="O974" s="78"/>
      <c r="P974" s="79">
        <f>$C$126</f>
        <v>135</v>
      </c>
      <c r="Q974" s="80">
        <f t="shared" si="49"/>
        <v>0</v>
      </c>
    </row>
    <row r="975" spans="1:17" outlineLevel="1" x14ac:dyDescent="0.25">
      <c r="A975" s="76"/>
      <c r="B975" s="77" t="str">
        <f>$A$127</f>
        <v>Multi-tyred Roller (hrs)</v>
      </c>
      <c r="C975" s="78"/>
      <c r="D975" s="79">
        <f>$C$127</f>
        <v>135</v>
      </c>
      <c r="E975" s="80">
        <f t="shared" si="47"/>
        <v>0</v>
      </c>
      <c r="G975" s="76"/>
      <c r="H975" s="77" t="str">
        <f>$A$127</f>
        <v>Multi-tyred Roller (hrs)</v>
      </c>
      <c r="I975" s="78"/>
      <c r="J975" s="79">
        <f>$C$127</f>
        <v>135</v>
      </c>
      <c r="K975" s="80">
        <f t="shared" si="48"/>
        <v>0</v>
      </c>
      <c r="M975" s="76"/>
      <c r="N975" s="77" t="str">
        <f>$A$127</f>
        <v>Multi-tyred Roller (hrs)</v>
      </c>
      <c r="O975" s="78"/>
      <c r="P975" s="79">
        <f>$C$127</f>
        <v>135</v>
      </c>
      <c r="Q975" s="80">
        <f t="shared" si="49"/>
        <v>0</v>
      </c>
    </row>
    <row r="976" spans="1:17" outlineLevel="1" x14ac:dyDescent="0.25">
      <c r="A976" s="76"/>
      <c r="B976" s="77" t="str">
        <f>$A$128</f>
        <v>Dozer (hrs)</v>
      </c>
      <c r="C976" s="78"/>
      <c r="D976" s="79">
        <f>$C$128</f>
        <v>310</v>
      </c>
      <c r="E976" s="80">
        <f t="shared" si="47"/>
        <v>0</v>
      </c>
      <c r="G976" s="76"/>
      <c r="H976" s="77" t="str">
        <f>$A$128</f>
        <v>Dozer (hrs)</v>
      </c>
      <c r="I976" s="78"/>
      <c r="J976" s="79">
        <f>$C$128</f>
        <v>310</v>
      </c>
      <c r="K976" s="80">
        <f t="shared" si="48"/>
        <v>0</v>
      </c>
      <c r="M976" s="76"/>
      <c r="N976" s="77" t="str">
        <f>$A$128</f>
        <v>Dozer (hrs)</v>
      </c>
      <c r="O976" s="78"/>
      <c r="P976" s="79">
        <f>$C$128</f>
        <v>310</v>
      </c>
      <c r="Q976" s="80">
        <f t="shared" si="49"/>
        <v>0</v>
      </c>
    </row>
    <row r="977" spans="1:17" outlineLevel="1" x14ac:dyDescent="0.25">
      <c r="A977" s="76"/>
      <c r="B977" s="77" t="str">
        <f>$A$129</f>
        <v>Transport Float (hrs)</v>
      </c>
      <c r="C977" s="78"/>
      <c r="D977" s="79">
        <f>$C$129</f>
        <v>0</v>
      </c>
      <c r="E977" s="80">
        <f t="shared" si="47"/>
        <v>0</v>
      </c>
      <c r="G977" s="76"/>
      <c r="H977" s="77" t="str">
        <f>$A$129</f>
        <v>Transport Float (hrs)</v>
      </c>
      <c r="I977" s="78"/>
      <c r="J977" s="79">
        <f>$C$129</f>
        <v>0</v>
      </c>
      <c r="K977" s="80">
        <f t="shared" si="48"/>
        <v>0</v>
      </c>
      <c r="M977" s="76"/>
      <c r="N977" s="77" t="str">
        <f>$A$129</f>
        <v>Transport Float (hrs)</v>
      </c>
      <c r="O977" s="78"/>
      <c r="P977" s="79">
        <f>$C$129</f>
        <v>0</v>
      </c>
      <c r="Q977" s="80">
        <f t="shared" si="49"/>
        <v>0</v>
      </c>
    </row>
    <row r="978" spans="1:17" outlineLevel="1" x14ac:dyDescent="0.25">
      <c r="A978" s="76"/>
      <c r="B978" s="77" t="str">
        <f>$A$130</f>
        <v>Pump (hrs)</v>
      </c>
      <c r="C978" s="78"/>
      <c r="D978" s="79">
        <f>$C$130</f>
        <v>1</v>
      </c>
      <c r="E978" s="80">
        <f t="shared" si="47"/>
        <v>0</v>
      </c>
      <c r="G978" s="76"/>
      <c r="H978" s="77" t="str">
        <f>$A$130</f>
        <v>Pump (hrs)</v>
      </c>
      <c r="I978" s="78"/>
      <c r="J978" s="79">
        <f>$C$130</f>
        <v>1</v>
      </c>
      <c r="K978" s="80">
        <f t="shared" si="48"/>
        <v>0</v>
      </c>
      <c r="M978" s="76"/>
      <c r="N978" s="77" t="str">
        <f>$A$130</f>
        <v>Pump (hrs)</v>
      </c>
      <c r="O978" s="78"/>
      <c r="P978" s="79">
        <f>$C$130</f>
        <v>1</v>
      </c>
      <c r="Q978" s="80">
        <f t="shared" si="49"/>
        <v>0</v>
      </c>
    </row>
    <row r="979" spans="1:17" outlineLevel="1" x14ac:dyDescent="0.25">
      <c r="A979" s="76"/>
      <c r="B979" s="77" t="str">
        <f>$A$131</f>
        <v>2 Labourers and Light Vehicle (days)</v>
      </c>
      <c r="C979" s="78"/>
      <c r="D979" s="79">
        <f>$C$131</f>
        <v>1900</v>
      </c>
      <c r="E979" s="80">
        <f t="shared" si="47"/>
        <v>0</v>
      </c>
      <c r="G979" s="76"/>
      <c r="H979" s="77" t="str">
        <f>$A$131</f>
        <v>2 Labourers and Light Vehicle (days)</v>
      </c>
      <c r="I979" s="78"/>
      <c r="J979" s="79">
        <f>$C$131</f>
        <v>1900</v>
      </c>
      <c r="K979" s="80">
        <f t="shared" si="48"/>
        <v>0</v>
      </c>
      <c r="M979" s="76"/>
      <c r="N979" s="77" t="str">
        <f>$A$131</f>
        <v>2 Labourers and Light Vehicle (days)</v>
      </c>
      <c r="O979" s="78"/>
      <c r="P979" s="79">
        <f>$C$131</f>
        <v>1900</v>
      </c>
      <c r="Q979" s="80">
        <f t="shared" si="49"/>
        <v>0</v>
      </c>
    </row>
    <row r="980" spans="1:17" outlineLevel="1" x14ac:dyDescent="0.25">
      <c r="A980" s="76"/>
      <c r="B980" s="77" t="str">
        <f>$A$132</f>
        <v>2 Man Traffic Crew and Ute</v>
      </c>
      <c r="C980" s="78"/>
      <c r="D980" s="79">
        <f>$C$132</f>
        <v>240</v>
      </c>
      <c r="E980" s="80">
        <f t="shared" si="47"/>
        <v>0</v>
      </c>
      <c r="G980" s="76"/>
      <c r="H980" s="77" t="str">
        <f>$A$132</f>
        <v>2 Man Traffic Crew and Ute</v>
      </c>
      <c r="I980" s="78"/>
      <c r="J980" s="79">
        <f>$C$132</f>
        <v>240</v>
      </c>
      <c r="K980" s="80">
        <f t="shared" si="48"/>
        <v>0</v>
      </c>
      <c r="M980" s="76"/>
      <c r="N980" s="77" t="str">
        <f>$A$132</f>
        <v>2 Man Traffic Crew and Ute</v>
      </c>
      <c r="O980" s="78"/>
      <c r="P980" s="79">
        <f>$C$132</f>
        <v>240</v>
      </c>
      <c r="Q980" s="80">
        <f t="shared" si="49"/>
        <v>0</v>
      </c>
    </row>
    <row r="981" spans="1:17" outlineLevel="1" x14ac:dyDescent="0.25">
      <c r="A981" s="76"/>
      <c r="B981" s="77" t="str">
        <f>$A$133</f>
        <v>Supervisor With Vehicle (hrs)</v>
      </c>
      <c r="C981" s="78"/>
      <c r="D981" s="79">
        <f>$C$133</f>
        <v>105</v>
      </c>
      <c r="E981" s="80">
        <f t="shared" si="47"/>
        <v>0</v>
      </c>
      <c r="G981" s="76"/>
      <c r="H981" s="77" t="str">
        <f>$A$133</f>
        <v>Supervisor With Vehicle (hrs)</v>
      </c>
      <c r="I981" s="78"/>
      <c r="J981" s="79">
        <f>$C$133</f>
        <v>105</v>
      </c>
      <c r="K981" s="80">
        <f t="shared" si="48"/>
        <v>0</v>
      </c>
      <c r="M981" s="76"/>
      <c r="N981" s="77" t="str">
        <f>$A$133</f>
        <v>Supervisor With Vehicle (hrs)</v>
      </c>
      <c r="O981" s="78"/>
      <c r="P981" s="79">
        <f>$C$133</f>
        <v>105</v>
      </c>
      <c r="Q981" s="80">
        <f t="shared" si="49"/>
        <v>0</v>
      </c>
    </row>
    <row r="982" spans="1:17" outlineLevel="1" x14ac:dyDescent="0.25">
      <c r="A982" s="76"/>
      <c r="B982" s="77" t="str">
        <f>$A$134</f>
        <v>Custom 2</v>
      </c>
      <c r="C982" s="78"/>
      <c r="D982" s="79">
        <f>$C$134</f>
        <v>0</v>
      </c>
      <c r="E982" s="80">
        <f t="shared" si="47"/>
        <v>0</v>
      </c>
      <c r="G982" s="76"/>
      <c r="H982" s="77" t="str">
        <f>$A$134</f>
        <v>Custom 2</v>
      </c>
      <c r="I982" s="78"/>
      <c r="J982" s="79">
        <f>$C$134</f>
        <v>0</v>
      </c>
      <c r="K982" s="80">
        <f t="shared" si="48"/>
        <v>0</v>
      </c>
      <c r="M982" s="76"/>
      <c r="N982" s="77" t="str">
        <f>$A$134</f>
        <v>Custom 2</v>
      </c>
      <c r="O982" s="78"/>
      <c r="P982" s="79">
        <f>$C$134</f>
        <v>0</v>
      </c>
      <c r="Q982" s="80">
        <f t="shared" si="49"/>
        <v>0</v>
      </c>
    </row>
    <row r="983" spans="1:17" outlineLevel="1" x14ac:dyDescent="0.25">
      <c r="A983" s="76"/>
      <c r="B983" s="77" t="str">
        <f>$A$135</f>
        <v>Custom 3</v>
      </c>
      <c r="C983" s="78"/>
      <c r="D983" s="79">
        <f>$C$135</f>
        <v>0</v>
      </c>
      <c r="E983" s="80">
        <f t="shared" si="47"/>
        <v>0</v>
      </c>
      <c r="G983" s="76"/>
      <c r="H983" s="77" t="str">
        <f>$A$135</f>
        <v>Custom 3</v>
      </c>
      <c r="I983" s="78"/>
      <c r="J983" s="79">
        <f>$C$135</f>
        <v>0</v>
      </c>
      <c r="K983" s="80">
        <f t="shared" si="48"/>
        <v>0</v>
      </c>
      <c r="M983" s="76"/>
      <c r="N983" s="77" t="str">
        <f>$A$135</f>
        <v>Custom 3</v>
      </c>
      <c r="O983" s="78"/>
      <c r="P983" s="79">
        <f>$C$135</f>
        <v>0</v>
      </c>
      <c r="Q983" s="80">
        <f t="shared" si="49"/>
        <v>0</v>
      </c>
    </row>
    <row r="984" spans="1:17" outlineLevel="1" x14ac:dyDescent="0.25">
      <c r="A984" s="76"/>
      <c r="B984" s="77" t="str">
        <f>$A$136</f>
        <v>Custom 4</v>
      </c>
      <c r="C984" s="78"/>
      <c r="D984" s="79">
        <f>$C$136</f>
        <v>0</v>
      </c>
      <c r="E984" s="80">
        <f t="shared" si="47"/>
        <v>0</v>
      </c>
      <c r="G984" s="76"/>
      <c r="H984" s="77" t="str">
        <f>$A$136</f>
        <v>Custom 4</v>
      </c>
      <c r="I984" s="78"/>
      <c r="J984" s="79">
        <f>$C$136</f>
        <v>0</v>
      </c>
      <c r="K984" s="80">
        <f t="shared" si="48"/>
        <v>0</v>
      </c>
      <c r="M984" s="76"/>
      <c r="N984" s="77" t="str">
        <f>$A$136</f>
        <v>Custom 4</v>
      </c>
      <c r="O984" s="78"/>
      <c r="P984" s="79">
        <f>$C$136</f>
        <v>0</v>
      </c>
      <c r="Q984" s="80">
        <f t="shared" si="49"/>
        <v>0</v>
      </c>
    </row>
    <row r="985" spans="1:17" outlineLevel="1" x14ac:dyDescent="0.25">
      <c r="A985" s="76"/>
      <c r="B985" s="77" t="str">
        <f>$A$137</f>
        <v>6 Wheel Tipper</v>
      </c>
      <c r="C985" s="78"/>
      <c r="D985" s="79">
        <f>$C$137</f>
        <v>0</v>
      </c>
      <c r="E985" s="80">
        <f t="shared" si="47"/>
        <v>0</v>
      </c>
      <c r="G985" s="76"/>
      <c r="H985" s="77" t="str">
        <f>$A$137</f>
        <v>6 Wheel Tipper</v>
      </c>
      <c r="I985" s="78"/>
      <c r="J985" s="79">
        <f>$C$137</f>
        <v>0</v>
      </c>
      <c r="K985" s="80">
        <f t="shared" si="48"/>
        <v>0</v>
      </c>
      <c r="M985" s="76"/>
      <c r="N985" s="77" t="str">
        <f>$A$137</f>
        <v>6 Wheel Tipper</v>
      </c>
      <c r="O985" s="78"/>
      <c r="P985" s="79">
        <f>$C$137</f>
        <v>0</v>
      </c>
      <c r="Q985" s="80">
        <f t="shared" si="49"/>
        <v>0</v>
      </c>
    </row>
    <row r="986" spans="1:17" outlineLevel="1" x14ac:dyDescent="0.25">
      <c r="A986" s="76"/>
      <c r="B986" s="77" t="str">
        <f>$A$138</f>
        <v>5T Excavator</v>
      </c>
      <c r="C986" s="78"/>
      <c r="D986" s="79">
        <f>$C$138</f>
        <v>0</v>
      </c>
      <c r="E986" s="80">
        <f t="shared" si="47"/>
        <v>0</v>
      </c>
      <c r="G986" s="76"/>
      <c r="H986" s="77" t="str">
        <f>$A$138</f>
        <v>5T Excavator</v>
      </c>
      <c r="I986" s="78"/>
      <c r="J986" s="79">
        <f>$C$138</f>
        <v>0</v>
      </c>
      <c r="K986" s="80">
        <f t="shared" si="48"/>
        <v>0</v>
      </c>
      <c r="M986" s="76"/>
      <c r="N986" s="77" t="str">
        <f>$A$138</f>
        <v>5T Excavator</v>
      </c>
      <c r="O986" s="78"/>
      <c r="P986" s="79">
        <f>$C$138</f>
        <v>0</v>
      </c>
      <c r="Q986" s="80">
        <f t="shared" si="49"/>
        <v>0</v>
      </c>
    </row>
    <row r="987" spans="1:17" outlineLevel="1" x14ac:dyDescent="0.25">
      <c r="A987" s="76"/>
      <c r="B987" s="77" t="str">
        <f>$A$139</f>
        <v>Culvert Cleaner</v>
      </c>
      <c r="C987" s="78"/>
      <c r="D987" s="79">
        <f>$C$139</f>
        <v>0</v>
      </c>
      <c r="E987" s="80">
        <f t="shared" si="47"/>
        <v>0</v>
      </c>
      <c r="G987" s="76"/>
      <c r="H987" s="77" t="str">
        <f>$A$139</f>
        <v>Culvert Cleaner</v>
      </c>
      <c r="I987" s="78"/>
      <c r="J987" s="79">
        <f>$C$139</f>
        <v>0</v>
      </c>
      <c r="K987" s="80">
        <f t="shared" si="48"/>
        <v>0</v>
      </c>
      <c r="M987" s="76"/>
      <c r="N987" s="77" t="str">
        <f>$A$139</f>
        <v>Culvert Cleaner</v>
      </c>
      <c r="O987" s="78"/>
      <c r="P987" s="79">
        <f>$C$139</f>
        <v>0</v>
      </c>
      <c r="Q987" s="80">
        <f t="shared" si="49"/>
        <v>0</v>
      </c>
    </row>
    <row r="988" spans="1:17" outlineLevel="1" x14ac:dyDescent="0.25">
      <c r="A988" s="76"/>
      <c r="B988" s="77" t="str">
        <f>$A$141</f>
        <v>Purchase gravel (m3)</v>
      </c>
      <c r="C988" s="78"/>
      <c r="D988" s="79">
        <f>$C$141</f>
        <v>0.88</v>
      </c>
      <c r="E988" s="80">
        <f t="shared" si="47"/>
        <v>0</v>
      </c>
      <c r="G988" s="76"/>
      <c r="H988" s="77" t="str">
        <f>$A$141</f>
        <v>Purchase gravel (m3)</v>
      </c>
      <c r="I988" s="78"/>
      <c r="J988" s="79">
        <f>$C$141</f>
        <v>0.88</v>
      </c>
      <c r="K988" s="80">
        <f t="shared" si="48"/>
        <v>0</v>
      </c>
      <c r="M988" s="76"/>
      <c r="N988" s="77" t="str">
        <f>$A$141</f>
        <v>Purchase gravel (m3)</v>
      </c>
      <c r="O988" s="78"/>
      <c r="P988" s="79">
        <f>$C$141</f>
        <v>0.88</v>
      </c>
      <c r="Q988" s="80">
        <f t="shared" si="49"/>
        <v>0</v>
      </c>
    </row>
    <row r="989" spans="1:17" outlineLevel="1" x14ac:dyDescent="0.25">
      <c r="A989" s="76"/>
      <c r="B989" s="77" t="str">
        <f>$A$142</f>
        <v>Gravel Push Up (m3)</v>
      </c>
      <c r="C989" s="78"/>
      <c r="D989" s="79">
        <f>$C$142</f>
        <v>3</v>
      </c>
      <c r="E989" s="80">
        <f t="shared" si="47"/>
        <v>0</v>
      </c>
      <c r="G989" s="76"/>
      <c r="H989" s="77" t="str">
        <f>$A$142</f>
        <v>Gravel Push Up (m3)</v>
      </c>
      <c r="I989" s="78"/>
      <c r="J989" s="79">
        <f>$C$142</f>
        <v>3</v>
      </c>
      <c r="K989" s="80">
        <f t="shared" si="48"/>
        <v>0</v>
      </c>
      <c r="M989" s="76"/>
      <c r="N989" s="77" t="str">
        <f>$A$142</f>
        <v>Gravel Push Up (m3)</v>
      </c>
      <c r="O989" s="78"/>
      <c r="P989" s="79">
        <f>$C$142</f>
        <v>3</v>
      </c>
      <c r="Q989" s="80">
        <f t="shared" si="49"/>
        <v>0</v>
      </c>
    </row>
    <row r="990" spans="1:17" outlineLevel="1" x14ac:dyDescent="0.25">
      <c r="A990" s="76"/>
      <c r="B990" s="77" t="str">
        <f>$A$143</f>
        <v>Purchase water (kL)</v>
      </c>
      <c r="C990" s="78"/>
      <c r="D990" s="79">
        <f>$C$143</f>
        <v>1</v>
      </c>
      <c r="E990" s="80">
        <f t="shared" si="47"/>
        <v>0</v>
      </c>
      <c r="G990" s="76"/>
      <c r="H990" s="77" t="str">
        <f>$A$143</f>
        <v>Purchase water (kL)</v>
      </c>
      <c r="I990" s="78"/>
      <c r="J990" s="79">
        <f>$C$143</f>
        <v>1</v>
      </c>
      <c r="K990" s="80">
        <f t="shared" si="48"/>
        <v>0</v>
      </c>
      <c r="M990" s="76"/>
      <c r="N990" s="77" t="str">
        <f>$A$143</f>
        <v>Purchase water (kL)</v>
      </c>
      <c r="O990" s="78"/>
      <c r="P990" s="79">
        <f>$C$143</f>
        <v>1</v>
      </c>
      <c r="Q990" s="80">
        <f t="shared" si="49"/>
        <v>0</v>
      </c>
    </row>
    <row r="991" spans="1:17" outlineLevel="1" x14ac:dyDescent="0.25">
      <c r="A991" s="76"/>
      <c r="B991" s="77" t="str">
        <f>$A$144</f>
        <v>Concrete contract crew (days)</v>
      </c>
      <c r="C991" s="78"/>
      <c r="D991" s="79">
        <f>$C$144</f>
        <v>3500</v>
      </c>
      <c r="E991" s="80">
        <f t="shared" si="47"/>
        <v>0</v>
      </c>
      <c r="G991" s="76"/>
      <c r="H991" s="77" t="str">
        <f>$A$144</f>
        <v>Concrete contract crew (days)</v>
      </c>
      <c r="I991" s="78"/>
      <c r="J991" s="79">
        <f>$C$144</f>
        <v>3500</v>
      </c>
      <c r="K991" s="80">
        <f t="shared" si="48"/>
        <v>0</v>
      </c>
      <c r="M991" s="76"/>
      <c r="N991" s="77" t="str">
        <f>$A$144</f>
        <v>Concrete contract crew (days)</v>
      </c>
      <c r="O991" s="78"/>
      <c r="P991" s="79">
        <f>$C$144</f>
        <v>3500</v>
      </c>
      <c r="Q991" s="80">
        <f t="shared" si="49"/>
        <v>0</v>
      </c>
    </row>
    <row r="992" spans="1:17" outlineLevel="1" x14ac:dyDescent="0.25">
      <c r="A992" s="76"/>
      <c r="B992" s="77" t="str">
        <f>$A$145</f>
        <v>Concrete (m3)</v>
      </c>
      <c r="C992" s="78"/>
      <c r="D992" s="79">
        <f>$C$145</f>
        <v>300</v>
      </c>
      <c r="E992" s="80">
        <f t="shared" si="47"/>
        <v>0</v>
      </c>
      <c r="G992" s="76"/>
      <c r="H992" s="77" t="str">
        <f>$A$145</f>
        <v>Concrete (m3)</v>
      </c>
      <c r="I992" s="78"/>
      <c r="J992" s="79">
        <f>$C$145</f>
        <v>300</v>
      </c>
      <c r="K992" s="80">
        <f t="shared" si="48"/>
        <v>0</v>
      </c>
      <c r="M992" s="76"/>
      <c r="N992" s="77" t="str">
        <f>$A$145</f>
        <v>Concrete (m3)</v>
      </c>
      <c r="O992" s="78"/>
      <c r="P992" s="79">
        <f>$C$145</f>
        <v>300</v>
      </c>
      <c r="Q992" s="80">
        <f t="shared" si="49"/>
        <v>0</v>
      </c>
    </row>
    <row r="993" spans="1:17" outlineLevel="1" x14ac:dyDescent="0.25">
      <c r="A993" s="76"/>
      <c r="B993" s="77" t="str">
        <f>$A$146</f>
        <v>Sand Subgrade Push Up (m3)</v>
      </c>
      <c r="C993" s="78"/>
      <c r="D993" s="79">
        <f>$C$146</f>
        <v>0</v>
      </c>
      <c r="E993" s="80">
        <f t="shared" si="47"/>
        <v>0</v>
      </c>
      <c r="G993" s="76"/>
      <c r="H993" s="77" t="str">
        <f>$A$146</f>
        <v>Sand Subgrade Push Up (m3)</v>
      </c>
      <c r="I993" s="78"/>
      <c r="J993" s="79">
        <f>$C$146</f>
        <v>0</v>
      </c>
      <c r="K993" s="80">
        <f t="shared" si="48"/>
        <v>0</v>
      </c>
      <c r="M993" s="76"/>
      <c r="N993" s="77" t="str">
        <f>$A$146</f>
        <v>Sand Subgrade Push Up (m3)</v>
      </c>
      <c r="O993" s="78"/>
      <c r="P993" s="79">
        <f>$C$146</f>
        <v>0</v>
      </c>
      <c r="Q993" s="80">
        <f t="shared" si="49"/>
        <v>0</v>
      </c>
    </row>
    <row r="994" spans="1:17" outlineLevel="1" x14ac:dyDescent="0.25">
      <c r="A994" s="76"/>
      <c r="B994" s="77" t="str">
        <f>$A$147</f>
        <v>450mm RCP</v>
      </c>
      <c r="C994" s="78"/>
      <c r="D994" s="79">
        <f>$C$147</f>
        <v>250</v>
      </c>
      <c r="E994" s="80">
        <f t="shared" si="47"/>
        <v>0</v>
      </c>
      <c r="G994" s="76"/>
      <c r="H994" s="77" t="str">
        <f>$A$147</f>
        <v>450mm RCP</v>
      </c>
      <c r="I994" s="78"/>
      <c r="J994" s="79">
        <f>$C$147</f>
        <v>250</v>
      </c>
      <c r="K994" s="80">
        <f t="shared" si="48"/>
        <v>0</v>
      </c>
      <c r="M994" s="76"/>
      <c r="N994" s="77" t="str">
        <f>$A$147</f>
        <v>450mm RCP</v>
      </c>
      <c r="O994" s="78"/>
      <c r="P994" s="79">
        <f>$C$147</f>
        <v>250</v>
      </c>
      <c r="Q994" s="80">
        <f t="shared" si="49"/>
        <v>0</v>
      </c>
    </row>
    <row r="995" spans="1:17" outlineLevel="1" x14ac:dyDescent="0.25">
      <c r="A995" s="76"/>
      <c r="B995" s="77" t="str">
        <f>$A$148</f>
        <v>375/450mm HW</v>
      </c>
      <c r="C995" s="78"/>
      <c r="D995" s="79">
        <f>$C$148</f>
        <v>300</v>
      </c>
      <c r="E995" s="80">
        <f t="shared" si="47"/>
        <v>0</v>
      </c>
      <c r="G995" s="76"/>
      <c r="H995" s="77" t="str">
        <f>$A$148</f>
        <v>375/450mm HW</v>
      </c>
      <c r="I995" s="78"/>
      <c r="J995" s="79">
        <f>$C$148</f>
        <v>300</v>
      </c>
      <c r="K995" s="80">
        <f t="shared" si="48"/>
        <v>0</v>
      </c>
      <c r="M995" s="76"/>
      <c r="N995" s="77" t="str">
        <f>$A$148</f>
        <v>375/450mm HW</v>
      </c>
      <c r="O995" s="78"/>
      <c r="P995" s="79">
        <f>$C$148</f>
        <v>300</v>
      </c>
      <c r="Q995" s="80">
        <f t="shared" si="49"/>
        <v>0</v>
      </c>
    </row>
    <row r="996" spans="1:17" outlineLevel="1" x14ac:dyDescent="0.25">
      <c r="A996" s="76"/>
      <c r="B996" s="77" t="str">
        <f>$A$149</f>
        <v>525/600mm HW</v>
      </c>
      <c r="C996" s="78"/>
      <c r="D996" s="79">
        <f>$C$149</f>
        <v>375</v>
      </c>
      <c r="E996" s="80">
        <f t="shared" si="47"/>
        <v>0</v>
      </c>
      <c r="G996" s="76"/>
      <c r="H996" s="77" t="str">
        <f>$A$149</f>
        <v>525/600mm HW</v>
      </c>
      <c r="I996" s="78"/>
      <c r="J996" s="79">
        <f>$C$149</f>
        <v>375</v>
      </c>
      <c r="K996" s="80">
        <f t="shared" si="48"/>
        <v>0</v>
      </c>
      <c r="M996" s="76"/>
      <c r="N996" s="77" t="str">
        <f>$A$149</f>
        <v>525/600mm HW</v>
      </c>
      <c r="O996" s="78"/>
      <c r="P996" s="79">
        <f>$C$149</f>
        <v>375</v>
      </c>
      <c r="Q996" s="80">
        <f t="shared" si="49"/>
        <v>0</v>
      </c>
    </row>
    <row r="997" spans="1:17" outlineLevel="1" x14ac:dyDescent="0.25">
      <c r="A997" s="76"/>
      <c r="B997" s="77" t="str">
        <f>$A$150</f>
        <v>900mm HW</v>
      </c>
      <c r="C997" s="78"/>
      <c r="D997" s="79">
        <f>$C$150</f>
        <v>0</v>
      </c>
      <c r="E997" s="80">
        <f t="shared" si="47"/>
        <v>0</v>
      </c>
      <c r="G997" s="76"/>
      <c r="H997" s="77" t="str">
        <f>$A$150</f>
        <v>900mm HW</v>
      </c>
      <c r="I997" s="78"/>
      <c r="J997" s="79">
        <f>$C$150</f>
        <v>0</v>
      </c>
      <c r="K997" s="80">
        <f t="shared" si="48"/>
        <v>0</v>
      </c>
      <c r="M997" s="76"/>
      <c r="N997" s="77" t="str">
        <f>$A$150</f>
        <v>900mm HW</v>
      </c>
      <c r="O997" s="78"/>
      <c r="P997" s="79">
        <f>$C$150</f>
        <v>0</v>
      </c>
      <c r="Q997" s="80">
        <f t="shared" si="49"/>
        <v>0</v>
      </c>
    </row>
    <row r="998" spans="1:17" outlineLevel="1" x14ac:dyDescent="0.25">
      <c r="A998" s="76"/>
      <c r="B998" s="77" t="str">
        <f>$A$151</f>
        <v>Rock Protection at 0.5m deep (m2)</v>
      </c>
      <c r="C998" s="78"/>
      <c r="D998" s="79">
        <f>$C$151</f>
        <v>0</v>
      </c>
      <c r="E998" s="80">
        <f t="shared" si="47"/>
        <v>0</v>
      </c>
      <c r="G998" s="76"/>
      <c r="H998" s="77" t="str">
        <f>$A$151</f>
        <v>Rock Protection at 0.5m deep (m2)</v>
      </c>
      <c r="I998" s="78"/>
      <c r="J998" s="79">
        <f>$C$151</f>
        <v>0</v>
      </c>
      <c r="K998" s="80">
        <f t="shared" si="48"/>
        <v>0</v>
      </c>
      <c r="M998" s="76"/>
      <c r="N998" s="77" t="str">
        <f>$A$151</f>
        <v>Rock Protection at 0.5m deep (m2)</v>
      </c>
      <c r="O998" s="78"/>
      <c r="P998" s="79">
        <f>$C$151</f>
        <v>0</v>
      </c>
      <c r="Q998" s="80">
        <f t="shared" si="49"/>
        <v>0</v>
      </c>
    </row>
    <row r="999" spans="1:17" outlineLevel="1" x14ac:dyDescent="0.25">
      <c r="A999" s="76"/>
      <c r="B999" s="77" t="str">
        <f>$A$152</f>
        <v>Bitumen 2 coat emulsion seal (m2)</v>
      </c>
      <c r="C999" s="78"/>
      <c r="D999" s="79">
        <f>$C$152</f>
        <v>22</v>
      </c>
      <c r="E999" s="80">
        <f t="shared" si="47"/>
        <v>0</v>
      </c>
      <c r="G999" s="76"/>
      <c r="H999" s="77" t="str">
        <f>$A$152</f>
        <v>Bitumen 2 coat emulsion seal (m2)</v>
      </c>
      <c r="I999" s="78"/>
      <c r="J999" s="79">
        <f>$C$152</f>
        <v>22</v>
      </c>
      <c r="K999" s="80">
        <f t="shared" si="48"/>
        <v>0</v>
      </c>
      <c r="M999" s="76"/>
      <c r="N999" s="77" t="str">
        <f>$A$152</f>
        <v>Bitumen 2 coat emulsion seal (m2)</v>
      </c>
      <c r="O999" s="78"/>
      <c r="P999" s="79">
        <f>$C$152</f>
        <v>22</v>
      </c>
      <c r="Q999" s="80">
        <f t="shared" si="49"/>
        <v>0</v>
      </c>
    </row>
    <row r="1000" spans="1:17" outlineLevel="1" x14ac:dyDescent="0.25">
      <c r="A1000" s="223"/>
      <c r="B1000" s="77" t="str">
        <f>$A$153</f>
        <v>Traffic Signs and Cones (km/week)</v>
      </c>
      <c r="C1000" s="78"/>
      <c r="D1000" s="79">
        <f>$C$153</f>
        <v>500</v>
      </c>
      <c r="E1000" s="80">
        <f t="shared" si="47"/>
        <v>0</v>
      </c>
      <c r="G1000" s="223"/>
      <c r="H1000" s="77" t="str">
        <f>$A$153</f>
        <v>Traffic Signs and Cones (km/week)</v>
      </c>
      <c r="I1000" s="78"/>
      <c r="J1000" s="79">
        <f>$C$153</f>
        <v>500</v>
      </c>
      <c r="K1000" s="80">
        <f t="shared" si="48"/>
        <v>0</v>
      </c>
      <c r="M1000" s="223"/>
      <c r="N1000" s="77" t="str">
        <f>$A$153</f>
        <v>Traffic Signs and Cones (km/week)</v>
      </c>
      <c r="O1000" s="78"/>
      <c r="P1000" s="79">
        <f>$C$153</f>
        <v>500</v>
      </c>
      <c r="Q1000" s="80">
        <f t="shared" si="49"/>
        <v>0</v>
      </c>
    </row>
    <row r="1001" spans="1:17" outlineLevel="1" x14ac:dyDescent="0.25">
      <c r="A1001" s="223"/>
      <c r="B1001" s="77" t="str">
        <f>$A$154</f>
        <v>Custom 1</v>
      </c>
      <c r="C1001" s="78"/>
      <c r="D1001" s="79">
        <f>$C$154</f>
        <v>0</v>
      </c>
      <c r="E1001" s="80">
        <f t="shared" si="47"/>
        <v>0</v>
      </c>
      <c r="G1001" s="223"/>
      <c r="H1001" s="77" t="str">
        <f>$A$154</f>
        <v>Custom 1</v>
      </c>
      <c r="I1001" s="78"/>
      <c r="J1001" s="79">
        <f>$C$154</f>
        <v>0</v>
      </c>
      <c r="K1001" s="80">
        <f t="shared" si="48"/>
        <v>0</v>
      </c>
      <c r="M1001" s="223"/>
      <c r="N1001" s="77" t="str">
        <f>$A$154</f>
        <v>Custom 1</v>
      </c>
      <c r="O1001" s="78"/>
      <c r="P1001" s="79">
        <f>$C$154</f>
        <v>0</v>
      </c>
      <c r="Q1001" s="80">
        <f t="shared" si="49"/>
        <v>0</v>
      </c>
    </row>
    <row r="1002" spans="1:17" outlineLevel="1" x14ac:dyDescent="0.25">
      <c r="A1002" s="223"/>
      <c r="B1002" s="77" t="str">
        <f>$A$155</f>
        <v>Custom 2</v>
      </c>
      <c r="C1002" s="78"/>
      <c r="D1002" s="79">
        <f>$C$155</f>
        <v>0</v>
      </c>
      <c r="E1002" s="80">
        <f t="shared" si="47"/>
        <v>0</v>
      </c>
      <c r="G1002" s="223"/>
      <c r="H1002" s="77" t="str">
        <f>$A$155</f>
        <v>Custom 2</v>
      </c>
      <c r="I1002" s="78"/>
      <c r="J1002" s="79">
        <f>$C$155</f>
        <v>0</v>
      </c>
      <c r="K1002" s="80">
        <f t="shared" si="48"/>
        <v>0</v>
      </c>
      <c r="M1002" s="223"/>
      <c r="N1002" s="77" t="str">
        <f>$A$155</f>
        <v>Custom 2</v>
      </c>
      <c r="O1002" s="78"/>
      <c r="P1002" s="79">
        <f>$C$155</f>
        <v>0</v>
      </c>
      <c r="Q1002" s="80">
        <f t="shared" si="49"/>
        <v>0</v>
      </c>
    </row>
    <row r="1003" spans="1:17" outlineLevel="1" x14ac:dyDescent="0.25">
      <c r="A1003" s="223"/>
      <c r="B1003" s="77" t="str">
        <f>$A$156</f>
        <v>Custom 3</v>
      </c>
      <c r="C1003" s="78"/>
      <c r="D1003" s="79">
        <f>$C$156</f>
        <v>0</v>
      </c>
      <c r="E1003" s="80">
        <f t="shared" si="47"/>
        <v>0</v>
      </c>
      <c r="G1003" s="223"/>
      <c r="H1003" s="77" t="str">
        <f>$A$156</f>
        <v>Custom 3</v>
      </c>
      <c r="I1003" s="78"/>
      <c r="J1003" s="79">
        <f>$C$156</f>
        <v>0</v>
      </c>
      <c r="K1003" s="80">
        <f t="shared" si="48"/>
        <v>0</v>
      </c>
      <c r="M1003" s="223"/>
      <c r="N1003" s="77" t="str">
        <f>$A$156</f>
        <v>Custom 3</v>
      </c>
      <c r="O1003" s="78"/>
      <c r="P1003" s="79">
        <f>$C$156</f>
        <v>0</v>
      </c>
      <c r="Q1003" s="80">
        <f t="shared" si="49"/>
        <v>0</v>
      </c>
    </row>
    <row r="1004" spans="1:17" outlineLevel="1" x14ac:dyDescent="0.25">
      <c r="A1004" s="223"/>
      <c r="B1004" s="77" t="str">
        <f>$A$157</f>
        <v>Custom 4</v>
      </c>
      <c r="C1004" s="78"/>
      <c r="D1004" s="79">
        <f>$C$157</f>
        <v>0</v>
      </c>
      <c r="E1004" s="80">
        <f t="shared" si="47"/>
        <v>0</v>
      </c>
      <c r="G1004" s="223"/>
      <c r="H1004" s="77" t="str">
        <f>$A$157</f>
        <v>Custom 4</v>
      </c>
      <c r="I1004" s="78"/>
      <c r="J1004" s="79">
        <f>$C$157</f>
        <v>0</v>
      </c>
      <c r="K1004" s="80">
        <f t="shared" si="48"/>
        <v>0</v>
      </c>
      <c r="M1004" s="223"/>
      <c r="N1004" s="77" t="str">
        <f>$A$157</f>
        <v>Custom 4</v>
      </c>
      <c r="O1004" s="78"/>
      <c r="P1004" s="79">
        <f>$C$157</f>
        <v>0</v>
      </c>
      <c r="Q1004" s="80">
        <f t="shared" si="49"/>
        <v>0</v>
      </c>
    </row>
    <row r="1005" spans="1:17" outlineLevel="1" x14ac:dyDescent="0.25">
      <c r="A1005" s="223"/>
      <c r="B1005" s="77" t="str">
        <f>$A$158</f>
        <v>Custom 5</v>
      </c>
      <c r="C1005" s="78"/>
      <c r="D1005" s="79">
        <f>$C$158</f>
        <v>0</v>
      </c>
      <c r="E1005" s="80">
        <f t="shared" si="47"/>
        <v>0</v>
      </c>
      <c r="G1005" s="223"/>
      <c r="H1005" s="77" t="str">
        <f>$A$158</f>
        <v>Custom 5</v>
      </c>
      <c r="I1005" s="78"/>
      <c r="J1005" s="79">
        <f>$C$158</f>
        <v>0</v>
      </c>
      <c r="K1005" s="80">
        <f t="shared" si="48"/>
        <v>0</v>
      </c>
      <c r="M1005" s="223"/>
      <c r="N1005" s="77" t="str">
        <f>$A$158</f>
        <v>Custom 5</v>
      </c>
      <c r="O1005" s="78"/>
      <c r="P1005" s="79">
        <f>$C$158</f>
        <v>0</v>
      </c>
      <c r="Q1005" s="80">
        <f t="shared" si="49"/>
        <v>0</v>
      </c>
    </row>
    <row r="1006" spans="1:17" outlineLevel="1" x14ac:dyDescent="0.25">
      <c r="A1006" s="223"/>
      <c r="B1006" s="77" t="str">
        <f>$A$159</f>
        <v>Custom 6</v>
      </c>
      <c r="C1006" s="78"/>
      <c r="D1006" s="79">
        <f>$C$159</f>
        <v>0</v>
      </c>
      <c r="E1006" s="80">
        <f t="shared" si="47"/>
        <v>0</v>
      </c>
      <c r="G1006" s="223"/>
      <c r="H1006" s="77" t="str">
        <f>$A$159</f>
        <v>Custom 6</v>
      </c>
      <c r="I1006" s="78"/>
      <c r="J1006" s="79">
        <f>$C$159</f>
        <v>0</v>
      </c>
      <c r="K1006" s="80">
        <f t="shared" si="48"/>
        <v>0</v>
      </c>
      <c r="M1006" s="223"/>
      <c r="N1006" s="77" t="str">
        <f>$A$159</f>
        <v>Custom 6</v>
      </c>
      <c r="O1006" s="78"/>
      <c r="P1006" s="79">
        <f>$C$159</f>
        <v>0</v>
      </c>
      <c r="Q1006" s="80">
        <f t="shared" si="49"/>
        <v>0</v>
      </c>
    </row>
    <row r="1007" spans="1:17" outlineLevel="1" x14ac:dyDescent="0.25">
      <c r="A1007" s="223"/>
      <c r="B1007" s="77" t="str">
        <f>$A$160</f>
        <v>Custom 7</v>
      </c>
      <c r="C1007" s="78"/>
      <c r="D1007" s="79">
        <f>$C$160</f>
        <v>0</v>
      </c>
      <c r="E1007" s="80">
        <f t="shared" si="47"/>
        <v>0</v>
      </c>
      <c r="G1007" s="223"/>
      <c r="H1007" s="77" t="str">
        <f>$A$160</f>
        <v>Custom 7</v>
      </c>
      <c r="I1007" s="78"/>
      <c r="J1007" s="79">
        <f>$C$160</f>
        <v>0</v>
      </c>
      <c r="K1007" s="80">
        <f t="shared" si="48"/>
        <v>0</v>
      </c>
      <c r="M1007" s="223"/>
      <c r="N1007" s="77" t="str">
        <f>$A$160</f>
        <v>Custom 7</v>
      </c>
      <c r="O1007" s="78"/>
      <c r="P1007" s="79">
        <f>$C$160</f>
        <v>0</v>
      </c>
      <c r="Q1007" s="80">
        <f t="shared" si="49"/>
        <v>0</v>
      </c>
    </row>
    <row r="1008" spans="1:17" outlineLevel="1" x14ac:dyDescent="0.25">
      <c r="A1008" s="223"/>
      <c r="B1008" s="77" t="str">
        <f>$A$161</f>
        <v>Custom 8</v>
      </c>
      <c r="C1008" s="78"/>
      <c r="D1008" s="79">
        <f>$C$161</f>
        <v>0</v>
      </c>
      <c r="E1008" s="80">
        <f t="shared" si="47"/>
        <v>0</v>
      </c>
      <c r="G1008" s="223"/>
      <c r="H1008" s="77" t="str">
        <f>$A$161</f>
        <v>Custom 8</v>
      </c>
      <c r="I1008" s="78"/>
      <c r="J1008" s="79">
        <f>$C$161</f>
        <v>0</v>
      </c>
      <c r="K1008" s="80">
        <f t="shared" si="48"/>
        <v>0</v>
      </c>
      <c r="M1008" s="223"/>
      <c r="N1008" s="77" t="str">
        <f>$A$161</f>
        <v>Custom 8</v>
      </c>
      <c r="O1008" s="78"/>
      <c r="P1008" s="79">
        <f>$C$161</f>
        <v>0</v>
      </c>
      <c r="Q1008" s="80">
        <f t="shared" si="49"/>
        <v>0</v>
      </c>
    </row>
    <row r="1009" spans="1:17" outlineLevel="1" x14ac:dyDescent="0.25">
      <c r="A1009" s="81" t="s">
        <v>122</v>
      </c>
      <c r="B1009" s="82" t="s">
        <v>42</v>
      </c>
      <c r="C1009" s="83" t="s">
        <v>121</v>
      </c>
      <c r="D1009" s="84" t="s">
        <v>149</v>
      </c>
      <c r="E1009" s="85" t="str">
        <f>IFERROR(C989/(D962*1000),"")</f>
        <v/>
      </c>
      <c r="G1009" s="81" t="s">
        <v>122</v>
      </c>
      <c r="H1009" s="82" t="s">
        <v>42</v>
      </c>
      <c r="I1009" s="83" t="s">
        <v>121</v>
      </c>
      <c r="J1009" s="84" t="s">
        <v>149</v>
      </c>
      <c r="K1009" s="85" t="str">
        <f>IFERROR(I989/(J962*1000),"")</f>
        <v/>
      </c>
      <c r="M1009" s="81" t="s">
        <v>122</v>
      </c>
      <c r="N1009" s="82" t="s">
        <v>42</v>
      </c>
      <c r="O1009" s="83" t="s">
        <v>121</v>
      </c>
      <c r="P1009" s="84" t="s">
        <v>149</v>
      </c>
      <c r="Q1009" s="85" t="str">
        <f>IFERROR(O989/(P962*1000),"")</f>
        <v/>
      </c>
    </row>
    <row r="1010" spans="1:17" outlineLevel="1" x14ac:dyDescent="0.25">
      <c r="A1010" s="86"/>
      <c r="B1010" s="82" t="s">
        <v>43</v>
      </c>
      <c r="C1010" s="83" t="s">
        <v>121</v>
      </c>
      <c r="D1010" s="87"/>
      <c r="E1010" s="88"/>
      <c r="G1010" s="86"/>
      <c r="H1010" s="82" t="s">
        <v>43</v>
      </c>
      <c r="I1010" s="83" t="s">
        <v>121</v>
      </c>
      <c r="J1010" s="87"/>
      <c r="K1010" s="88"/>
      <c r="M1010" s="86"/>
      <c r="N1010" s="82" t="s">
        <v>43</v>
      </c>
      <c r="O1010" s="83" t="s">
        <v>121</v>
      </c>
      <c r="P1010" s="87"/>
      <c r="Q1010" s="88"/>
    </row>
    <row r="1011" spans="1:17" outlineLevel="1" x14ac:dyDescent="0.25">
      <c r="A1011" s="89"/>
      <c r="B1011" s="82" t="s">
        <v>44</v>
      </c>
      <c r="C1011" s="83" t="s">
        <v>121</v>
      </c>
      <c r="D1011" s="87"/>
      <c r="E1011" s="88"/>
      <c r="G1011" s="89"/>
      <c r="H1011" s="82" t="s">
        <v>44</v>
      </c>
      <c r="I1011" s="83" t="s">
        <v>121</v>
      </c>
      <c r="J1011" s="87"/>
      <c r="K1011" s="88"/>
      <c r="M1011" s="89"/>
      <c r="N1011" s="82" t="s">
        <v>44</v>
      </c>
      <c r="O1011" s="83" t="s">
        <v>121</v>
      </c>
      <c r="P1011" s="87"/>
      <c r="Q1011" s="88"/>
    </row>
    <row r="1013" spans="1:17" ht="15.6" x14ac:dyDescent="0.3">
      <c r="A1013" s="225" t="str">
        <f>D110</f>
        <v>Custom K</v>
      </c>
      <c r="B1013" s="63"/>
      <c r="C1013" s="63"/>
      <c r="D1013" s="64"/>
      <c r="E1013" s="65" t="s">
        <v>38</v>
      </c>
      <c r="G1013" s="225" t="str">
        <f>D111</f>
        <v>Custom L</v>
      </c>
      <c r="H1013" s="63"/>
      <c r="I1013" s="63"/>
      <c r="J1013" s="64"/>
      <c r="K1013" s="65" t="s">
        <v>38</v>
      </c>
      <c r="L1013" s="170"/>
      <c r="M1013" s="225" t="str">
        <f>D112</f>
        <v>Custom M</v>
      </c>
      <c r="N1013" s="63"/>
      <c r="O1013" s="63"/>
      <c r="P1013" s="64"/>
      <c r="Q1013" s="65" t="s">
        <v>38</v>
      </c>
    </row>
    <row r="1014" spans="1:17" x14ac:dyDescent="0.25">
      <c r="A1014" s="439" t="str">
        <f>H110</f>
        <v>Definition</v>
      </c>
      <c r="B1014" s="440"/>
      <c r="C1014" s="441"/>
      <c r="D1014" s="66">
        <f>D1013*IF(C1061="On",$D$167,1)*IF(C1062="On",$D$168,1)*IF(C1063="On",$D$169,1)</f>
        <v>0</v>
      </c>
      <c r="E1014" s="67" t="s">
        <v>221</v>
      </c>
      <c r="G1014" s="439" t="str">
        <f>H111</f>
        <v>Definition</v>
      </c>
      <c r="H1014" s="440"/>
      <c r="I1014" s="441"/>
      <c r="J1014" s="66">
        <f>J1013*IF(I1061="On",$D$167,1)*IF(I1062="On",$D$168,1)*IF(I1063="On",$D$169,1)</f>
        <v>0</v>
      </c>
      <c r="K1014" s="67" t="s">
        <v>221</v>
      </c>
      <c r="L1014" s="170"/>
      <c r="M1014" s="439" t="str">
        <f>H112</f>
        <v>Definition</v>
      </c>
      <c r="N1014" s="440"/>
      <c r="O1014" s="441"/>
      <c r="P1014" s="66">
        <f>P1013*IF(O1061="On",$D$167,1)*IF(O1062="On",$D$168,1)*IF(O1063="On",$D$169,1)</f>
        <v>0</v>
      </c>
      <c r="Q1014" s="67" t="s">
        <v>221</v>
      </c>
    </row>
    <row r="1015" spans="1:17" x14ac:dyDescent="0.25">
      <c r="A1015" s="442"/>
      <c r="B1015" s="443"/>
      <c r="C1015" s="444"/>
      <c r="D1015" s="68" t="s">
        <v>3</v>
      </c>
      <c r="E1015" s="69">
        <f>SUM(E1019:E1060)</f>
        <v>0</v>
      </c>
      <c r="G1015" s="442"/>
      <c r="H1015" s="443"/>
      <c r="I1015" s="444"/>
      <c r="J1015" s="68" t="s">
        <v>3</v>
      </c>
      <c r="K1015" s="69">
        <f>SUM(K1019:K1060)</f>
        <v>0</v>
      </c>
      <c r="L1015" s="170"/>
      <c r="M1015" s="442"/>
      <c r="N1015" s="443"/>
      <c r="O1015" s="444"/>
      <c r="P1015" s="68" t="s">
        <v>3</v>
      </c>
      <c r="Q1015" s="69">
        <f>SUM(Q1019:Q1060)</f>
        <v>0</v>
      </c>
    </row>
    <row r="1016" spans="1:17" x14ac:dyDescent="0.25">
      <c r="A1016" s="442"/>
      <c r="B1016" s="443"/>
      <c r="C1016" s="444"/>
      <c r="D1016" s="70" t="str">
        <f>IF(E1013="km/day","$ per l/m",IF(E1013="item","Unit Cost",IF(E1013="m^2","$ per m^2")))</f>
        <v>$ per l/m</v>
      </c>
      <c r="E1016" s="69" t="e">
        <f>IF(E1013="km/day",E1015/(1000*D1014),E1015/D1014)</f>
        <v>#DIV/0!</v>
      </c>
      <c r="G1016" s="442"/>
      <c r="H1016" s="443"/>
      <c r="I1016" s="444"/>
      <c r="J1016" s="70" t="str">
        <f>IF(K1013="km/day","$ per l/m",IF(K1013="item","Unit Cost",IF(K1013="m^2","$ per m^2")))</f>
        <v>$ per l/m</v>
      </c>
      <c r="K1016" s="69" t="e">
        <f>IF(K1013="km/day",K1015/(1000*J1014),K1015/J1014)</f>
        <v>#DIV/0!</v>
      </c>
      <c r="L1016" s="170"/>
      <c r="M1016" s="442"/>
      <c r="N1016" s="443"/>
      <c r="O1016" s="444"/>
      <c r="P1016" s="70" t="str">
        <f>IF(Q1013="km/day","$ per l/m",IF(Q1013="item","Unit Cost",IF(Q1013="m^2","$ per m^2")))</f>
        <v>$ per l/m</v>
      </c>
      <c r="Q1016" s="69" t="e">
        <f>IF(Q1013="km/day",Q1015/(1000*P1014),Q1015/P1014)</f>
        <v>#DIV/0!</v>
      </c>
    </row>
    <row r="1017" spans="1:17" x14ac:dyDescent="0.25">
      <c r="A1017" s="445"/>
      <c r="B1017" s="446"/>
      <c r="C1017" s="447"/>
      <c r="D1017" s="71" t="str">
        <f>IF(E1013="km/day","$ per km","")</f>
        <v>$ per km</v>
      </c>
      <c r="E1017" s="72" t="e">
        <f>IF(E1013="km/day",E1015/D1014,"")</f>
        <v>#DIV/0!</v>
      </c>
      <c r="G1017" s="445"/>
      <c r="H1017" s="446"/>
      <c r="I1017" s="447"/>
      <c r="J1017" s="71" t="str">
        <f>IF(K1013="km/day","$ per km","")</f>
        <v>$ per km</v>
      </c>
      <c r="K1017" s="72" t="e">
        <f>IF(K1013="km/day",K1015/J1014,"")</f>
        <v>#DIV/0!</v>
      </c>
      <c r="L1017" s="170"/>
      <c r="M1017" s="445"/>
      <c r="N1017" s="446"/>
      <c r="O1017" s="447"/>
      <c r="P1017" s="71" t="str">
        <f>IF(Q1013="km/day","$ per km","")</f>
        <v>$ per km</v>
      </c>
      <c r="Q1017" s="72" t="e">
        <f>IF(Q1013="km/day",Q1015/P1014,"")</f>
        <v>#DIV/0!</v>
      </c>
    </row>
    <row r="1018" spans="1:17" outlineLevel="1" x14ac:dyDescent="0.25">
      <c r="A1018" s="73"/>
      <c r="B1018" s="74" t="s">
        <v>19</v>
      </c>
      <c r="C1018" s="74" t="s">
        <v>37</v>
      </c>
      <c r="D1018" s="74" t="s">
        <v>36</v>
      </c>
      <c r="E1018" s="75" t="s">
        <v>39</v>
      </c>
      <c r="G1018" s="73"/>
      <c r="H1018" s="74" t="s">
        <v>19</v>
      </c>
      <c r="I1018" s="74" t="s">
        <v>37</v>
      </c>
      <c r="J1018" s="74" t="s">
        <v>36</v>
      </c>
      <c r="K1018" s="75" t="s">
        <v>39</v>
      </c>
      <c r="M1018" s="73"/>
      <c r="N1018" s="74" t="s">
        <v>19</v>
      </c>
      <c r="O1018" s="74" t="s">
        <v>37</v>
      </c>
      <c r="P1018" s="74" t="s">
        <v>36</v>
      </c>
      <c r="Q1018" s="75" t="s">
        <v>39</v>
      </c>
    </row>
    <row r="1019" spans="1:17" outlineLevel="1" x14ac:dyDescent="0.25">
      <c r="A1019" s="76"/>
      <c r="B1019" s="77" t="str">
        <f>$A$119</f>
        <v>Grader (hrs)</v>
      </c>
      <c r="C1019" s="78"/>
      <c r="D1019" s="79">
        <f>$C$119</f>
        <v>180</v>
      </c>
      <c r="E1019" s="80">
        <f>C1019*D1019</f>
        <v>0</v>
      </c>
      <c r="G1019" s="76"/>
      <c r="H1019" s="77" t="str">
        <f>$A$119</f>
        <v>Grader (hrs)</v>
      </c>
      <c r="I1019" s="78"/>
      <c r="J1019" s="79">
        <f>$C$119</f>
        <v>180</v>
      </c>
      <c r="K1019" s="80">
        <f>I1019*J1019</f>
        <v>0</v>
      </c>
      <c r="M1019" s="76"/>
      <c r="N1019" s="77" t="str">
        <f>$A$119</f>
        <v>Grader (hrs)</v>
      </c>
      <c r="O1019" s="78"/>
      <c r="P1019" s="79">
        <f>$C$119</f>
        <v>180</v>
      </c>
      <c r="Q1019" s="80">
        <f>O1019*P1019</f>
        <v>0</v>
      </c>
    </row>
    <row r="1020" spans="1:17" outlineLevel="1" x14ac:dyDescent="0.25">
      <c r="A1020" s="76"/>
      <c r="B1020" s="77" t="str">
        <f>$A$120</f>
        <v>Loader (hrs)</v>
      </c>
      <c r="C1020" s="78"/>
      <c r="D1020" s="79">
        <f>$C$120</f>
        <v>175</v>
      </c>
      <c r="E1020" s="80">
        <f t="shared" ref="E1020:E1060" si="50">C1020*D1020</f>
        <v>0</v>
      </c>
      <c r="G1020" s="76"/>
      <c r="H1020" s="77" t="str">
        <f>$A$120</f>
        <v>Loader (hrs)</v>
      </c>
      <c r="I1020" s="78"/>
      <c r="J1020" s="79">
        <f>$C$120</f>
        <v>175</v>
      </c>
      <c r="K1020" s="80">
        <f t="shared" ref="K1020:K1060" si="51">I1020*J1020</f>
        <v>0</v>
      </c>
      <c r="M1020" s="76"/>
      <c r="N1020" s="77" t="str">
        <f>$A$120</f>
        <v>Loader (hrs)</v>
      </c>
      <c r="O1020" s="78"/>
      <c r="P1020" s="79">
        <f>$C$120</f>
        <v>175</v>
      </c>
      <c r="Q1020" s="80">
        <f t="shared" ref="Q1020:Q1060" si="52">O1020*P1020</f>
        <v>0</v>
      </c>
    </row>
    <row r="1021" spans="1:17" outlineLevel="1" x14ac:dyDescent="0.25">
      <c r="A1021" s="76"/>
      <c r="B1021" s="77" t="str">
        <f>$A$121</f>
        <v>Excavator (hrs)</v>
      </c>
      <c r="C1021" s="78"/>
      <c r="D1021" s="79">
        <f>$C$121</f>
        <v>145</v>
      </c>
      <c r="E1021" s="80">
        <f t="shared" si="50"/>
        <v>0</v>
      </c>
      <c r="G1021" s="76"/>
      <c r="H1021" s="77" t="str">
        <f>$A$121</f>
        <v>Excavator (hrs)</v>
      </c>
      <c r="I1021" s="78"/>
      <c r="J1021" s="79">
        <f>$C$121</f>
        <v>145</v>
      </c>
      <c r="K1021" s="80">
        <f t="shared" si="51"/>
        <v>0</v>
      </c>
      <c r="M1021" s="76"/>
      <c r="N1021" s="77" t="str">
        <f>$A$121</f>
        <v>Excavator (hrs)</v>
      </c>
      <c r="O1021" s="78"/>
      <c r="P1021" s="79">
        <f>$C$121</f>
        <v>145</v>
      </c>
      <c r="Q1021" s="80">
        <f t="shared" si="52"/>
        <v>0</v>
      </c>
    </row>
    <row r="1022" spans="1:17" outlineLevel="1" x14ac:dyDescent="0.25">
      <c r="A1022" s="76"/>
      <c r="B1022" s="77" t="str">
        <f>$A$122</f>
        <v>Backhoe (hrs)</v>
      </c>
      <c r="C1022" s="78"/>
      <c r="D1022" s="79">
        <f>$C$122</f>
        <v>145</v>
      </c>
      <c r="E1022" s="80">
        <f t="shared" si="50"/>
        <v>0</v>
      </c>
      <c r="G1022" s="76"/>
      <c r="H1022" s="77" t="str">
        <f>$A$122</f>
        <v>Backhoe (hrs)</v>
      </c>
      <c r="I1022" s="78"/>
      <c r="J1022" s="79">
        <f>$C$122</f>
        <v>145</v>
      </c>
      <c r="K1022" s="80">
        <f t="shared" si="51"/>
        <v>0</v>
      </c>
      <c r="M1022" s="76"/>
      <c r="N1022" s="77" t="str">
        <f>$A$122</f>
        <v>Backhoe (hrs)</v>
      </c>
      <c r="O1022" s="78"/>
      <c r="P1022" s="79">
        <f>$C$122</f>
        <v>145</v>
      </c>
      <c r="Q1022" s="80">
        <f t="shared" si="52"/>
        <v>0</v>
      </c>
    </row>
    <row r="1023" spans="1:17" outlineLevel="1" x14ac:dyDescent="0.25">
      <c r="A1023" s="76"/>
      <c r="B1023" s="77" t="str">
        <f>$A$123</f>
        <v>Road Train Side Tipper (hrs)</v>
      </c>
      <c r="C1023" s="78"/>
      <c r="D1023" s="79">
        <f>$C$123</f>
        <v>250</v>
      </c>
      <c r="E1023" s="80">
        <f t="shared" si="50"/>
        <v>0</v>
      </c>
      <c r="G1023" s="76"/>
      <c r="H1023" s="77" t="str">
        <f>$A$123</f>
        <v>Road Train Side Tipper (hrs)</v>
      </c>
      <c r="I1023" s="78"/>
      <c r="J1023" s="79">
        <f>$C$123</f>
        <v>250</v>
      </c>
      <c r="K1023" s="80">
        <f t="shared" si="51"/>
        <v>0</v>
      </c>
      <c r="M1023" s="76"/>
      <c r="N1023" s="77" t="str">
        <f>$A$123</f>
        <v>Road Train Side Tipper (hrs)</v>
      </c>
      <c r="O1023" s="78"/>
      <c r="P1023" s="79">
        <f>$C$123</f>
        <v>250</v>
      </c>
      <c r="Q1023" s="80">
        <f t="shared" si="52"/>
        <v>0</v>
      </c>
    </row>
    <row r="1024" spans="1:17" outlineLevel="1" x14ac:dyDescent="0.25">
      <c r="A1024" s="76"/>
      <c r="B1024" s="77" t="str">
        <f>$A$124</f>
        <v>Semi Side Tipper (hrs)</v>
      </c>
      <c r="C1024" s="78"/>
      <c r="D1024" s="79">
        <f>$C$124</f>
        <v>200</v>
      </c>
      <c r="E1024" s="80">
        <f t="shared" si="50"/>
        <v>0</v>
      </c>
      <c r="G1024" s="76"/>
      <c r="H1024" s="77" t="str">
        <f>$A$124</f>
        <v>Semi Side Tipper (hrs)</v>
      </c>
      <c r="I1024" s="78"/>
      <c r="J1024" s="79">
        <f>$C$124</f>
        <v>200</v>
      </c>
      <c r="K1024" s="80">
        <f t="shared" si="51"/>
        <v>0</v>
      </c>
      <c r="M1024" s="76"/>
      <c r="N1024" s="77" t="str">
        <f>$A$124</f>
        <v>Semi Side Tipper (hrs)</v>
      </c>
      <c r="O1024" s="78"/>
      <c r="P1024" s="79">
        <f>$C$124</f>
        <v>200</v>
      </c>
      <c r="Q1024" s="80">
        <f t="shared" si="52"/>
        <v>0</v>
      </c>
    </row>
    <row r="1025" spans="1:17" outlineLevel="1" x14ac:dyDescent="0.25">
      <c r="A1025" s="76"/>
      <c r="B1025" s="77" t="str">
        <f>$A$125</f>
        <v>Water Truck  (hrs)</v>
      </c>
      <c r="C1025" s="78"/>
      <c r="D1025" s="79">
        <f>$C$125</f>
        <v>165</v>
      </c>
      <c r="E1025" s="80">
        <f t="shared" si="50"/>
        <v>0</v>
      </c>
      <c r="G1025" s="76"/>
      <c r="H1025" s="77" t="str">
        <f>$A$125</f>
        <v>Water Truck  (hrs)</v>
      </c>
      <c r="I1025" s="78"/>
      <c r="J1025" s="79">
        <f>$C$125</f>
        <v>165</v>
      </c>
      <c r="K1025" s="80">
        <f t="shared" si="51"/>
        <v>0</v>
      </c>
      <c r="M1025" s="76"/>
      <c r="N1025" s="77" t="str">
        <f>$A$125</f>
        <v>Water Truck  (hrs)</v>
      </c>
      <c r="O1025" s="78"/>
      <c r="P1025" s="79">
        <f>$C$125</f>
        <v>165</v>
      </c>
      <c r="Q1025" s="80">
        <f t="shared" si="52"/>
        <v>0</v>
      </c>
    </row>
    <row r="1026" spans="1:17" outlineLevel="1" x14ac:dyDescent="0.25">
      <c r="A1026" s="76"/>
      <c r="B1026" s="77" t="str">
        <f>$A$126</f>
        <v>Vibrating Roller (hrs)</v>
      </c>
      <c r="C1026" s="78"/>
      <c r="D1026" s="79">
        <f>$C$126</f>
        <v>135</v>
      </c>
      <c r="E1026" s="80">
        <f t="shared" si="50"/>
        <v>0</v>
      </c>
      <c r="G1026" s="76"/>
      <c r="H1026" s="77" t="str">
        <f>$A$126</f>
        <v>Vibrating Roller (hrs)</v>
      </c>
      <c r="I1026" s="78"/>
      <c r="J1026" s="79">
        <f>$C$126</f>
        <v>135</v>
      </c>
      <c r="K1026" s="80">
        <f t="shared" si="51"/>
        <v>0</v>
      </c>
      <c r="M1026" s="76"/>
      <c r="N1026" s="77" t="str">
        <f>$A$126</f>
        <v>Vibrating Roller (hrs)</v>
      </c>
      <c r="O1026" s="78"/>
      <c r="P1026" s="79">
        <f>$C$126</f>
        <v>135</v>
      </c>
      <c r="Q1026" s="80">
        <f t="shared" si="52"/>
        <v>0</v>
      </c>
    </row>
    <row r="1027" spans="1:17" outlineLevel="1" x14ac:dyDescent="0.25">
      <c r="A1027" s="76"/>
      <c r="B1027" s="77" t="str">
        <f>$A$127</f>
        <v>Multi-tyred Roller (hrs)</v>
      </c>
      <c r="C1027" s="78"/>
      <c r="D1027" s="79">
        <f>$C$127</f>
        <v>135</v>
      </c>
      <c r="E1027" s="80">
        <f t="shared" si="50"/>
        <v>0</v>
      </c>
      <c r="G1027" s="76"/>
      <c r="H1027" s="77" t="str">
        <f>$A$127</f>
        <v>Multi-tyred Roller (hrs)</v>
      </c>
      <c r="I1027" s="78"/>
      <c r="J1027" s="79">
        <f>$C$127</f>
        <v>135</v>
      </c>
      <c r="K1027" s="80">
        <f t="shared" si="51"/>
        <v>0</v>
      </c>
      <c r="M1027" s="76"/>
      <c r="N1027" s="77" t="str">
        <f>$A$127</f>
        <v>Multi-tyred Roller (hrs)</v>
      </c>
      <c r="O1027" s="78"/>
      <c r="P1027" s="79">
        <f>$C$127</f>
        <v>135</v>
      </c>
      <c r="Q1027" s="80">
        <f t="shared" si="52"/>
        <v>0</v>
      </c>
    </row>
    <row r="1028" spans="1:17" outlineLevel="1" x14ac:dyDescent="0.25">
      <c r="A1028" s="76"/>
      <c r="B1028" s="77" t="str">
        <f>$A$128</f>
        <v>Dozer (hrs)</v>
      </c>
      <c r="C1028" s="78"/>
      <c r="D1028" s="79">
        <f>$C$128</f>
        <v>310</v>
      </c>
      <c r="E1028" s="80">
        <f t="shared" si="50"/>
        <v>0</v>
      </c>
      <c r="G1028" s="76"/>
      <c r="H1028" s="77" t="str">
        <f>$A$128</f>
        <v>Dozer (hrs)</v>
      </c>
      <c r="I1028" s="78"/>
      <c r="J1028" s="79">
        <f>$C$128</f>
        <v>310</v>
      </c>
      <c r="K1028" s="80">
        <f t="shared" si="51"/>
        <v>0</v>
      </c>
      <c r="M1028" s="76"/>
      <c r="N1028" s="77" t="str">
        <f>$A$128</f>
        <v>Dozer (hrs)</v>
      </c>
      <c r="O1028" s="78"/>
      <c r="P1028" s="79">
        <f>$C$128</f>
        <v>310</v>
      </c>
      <c r="Q1028" s="80">
        <f t="shared" si="52"/>
        <v>0</v>
      </c>
    </row>
    <row r="1029" spans="1:17" outlineLevel="1" x14ac:dyDescent="0.25">
      <c r="A1029" s="76"/>
      <c r="B1029" s="77" t="str">
        <f>$A$129</f>
        <v>Transport Float (hrs)</v>
      </c>
      <c r="C1029" s="78"/>
      <c r="D1029" s="79">
        <f>$C$129</f>
        <v>0</v>
      </c>
      <c r="E1029" s="80">
        <f t="shared" si="50"/>
        <v>0</v>
      </c>
      <c r="G1029" s="76"/>
      <c r="H1029" s="77" t="str">
        <f>$A$129</f>
        <v>Transport Float (hrs)</v>
      </c>
      <c r="I1029" s="78"/>
      <c r="J1029" s="79">
        <f>$C$129</f>
        <v>0</v>
      </c>
      <c r="K1029" s="80">
        <f t="shared" si="51"/>
        <v>0</v>
      </c>
      <c r="M1029" s="76"/>
      <c r="N1029" s="77" t="str">
        <f>$A$129</f>
        <v>Transport Float (hrs)</v>
      </c>
      <c r="O1029" s="78"/>
      <c r="P1029" s="79">
        <f>$C$129</f>
        <v>0</v>
      </c>
      <c r="Q1029" s="80">
        <f t="shared" si="52"/>
        <v>0</v>
      </c>
    </row>
    <row r="1030" spans="1:17" outlineLevel="1" x14ac:dyDescent="0.25">
      <c r="A1030" s="76"/>
      <c r="B1030" s="77" t="str">
        <f>$A$130</f>
        <v>Pump (hrs)</v>
      </c>
      <c r="C1030" s="78"/>
      <c r="D1030" s="79">
        <f>$C$130</f>
        <v>1</v>
      </c>
      <c r="E1030" s="80">
        <f t="shared" si="50"/>
        <v>0</v>
      </c>
      <c r="G1030" s="76"/>
      <c r="H1030" s="77" t="str">
        <f>$A$130</f>
        <v>Pump (hrs)</v>
      </c>
      <c r="I1030" s="78"/>
      <c r="J1030" s="79">
        <f>$C$130</f>
        <v>1</v>
      </c>
      <c r="K1030" s="80">
        <f t="shared" si="51"/>
        <v>0</v>
      </c>
      <c r="M1030" s="76"/>
      <c r="N1030" s="77" t="str">
        <f>$A$130</f>
        <v>Pump (hrs)</v>
      </c>
      <c r="O1030" s="78"/>
      <c r="P1030" s="79">
        <f>$C$130</f>
        <v>1</v>
      </c>
      <c r="Q1030" s="80">
        <f t="shared" si="52"/>
        <v>0</v>
      </c>
    </row>
    <row r="1031" spans="1:17" outlineLevel="1" x14ac:dyDescent="0.25">
      <c r="A1031" s="76"/>
      <c r="B1031" s="77" t="str">
        <f>$A$131</f>
        <v>2 Labourers and Light Vehicle (days)</v>
      </c>
      <c r="C1031" s="78"/>
      <c r="D1031" s="79">
        <f>$C$131</f>
        <v>1900</v>
      </c>
      <c r="E1031" s="80">
        <f t="shared" si="50"/>
        <v>0</v>
      </c>
      <c r="G1031" s="76"/>
      <c r="H1031" s="77" t="str">
        <f>$A$131</f>
        <v>2 Labourers and Light Vehicle (days)</v>
      </c>
      <c r="I1031" s="78"/>
      <c r="J1031" s="79">
        <f>$C$131</f>
        <v>1900</v>
      </c>
      <c r="K1031" s="80">
        <f t="shared" si="51"/>
        <v>0</v>
      </c>
      <c r="M1031" s="76"/>
      <c r="N1031" s="77" t="str">
        <f>$A$131</f>
        <v>2 Labourers and Light Vehicle (days)</v>
      </c>
      <c r="O1031" s="78"/>
      <c r="P1031" s="79">
        <f>$C$131</f>
        <v>1900</v>
      </c>
      <c r="Q1031" s="80">
        <f t="shared" si="52"/>
        <v>0</v>
      </c>
    </row>
    <row r="1032" spans="1:17" outlineLevel="1" x14ac:dyDescent="0.25">
      <c r="A1032" s="76"/>
      <c r="B1032" s="77" t="str">
        <f>$A$132</f>
        <v>2 Man Traffic Crew and Ute</v>
      </c>
      <c r="C1032" s="78"/>
      <c r="D1032" s="79">
        <f>$C$132</f>
        <v>240</v>
      </c>
      <c r="E1032" s="80">
        <f t="shared" si="50"/>
        <v>0</v>
      </c>
      <c r="G1032" s="76"/>
      <c r="H1032" s="77" t="str">
        <f>$A$132</f>
        <v>2 Man Traffic Crew and Ute</v>
      </c>
      <c r="I1032" s="78"/>
      <c r="J1032" s="79">
        <f>$C$132</f>
        <v>240</v>
      </c>
      <c r="K1032" s="80">
        <f t="shared" si="51"/>
        <v>0</v>
      </c>
      <c r="M1032" s="76"/>
      <c r="N1032" s="77" t="str">
        <f>$A$132</f>
        <v>2 Man Traffic Crew and Ute</v>
      </c>
      <c r="O1032" s="78"/>
      <c r="P1032" s="79">
        <f>$C$132</f>
        <v>240</v>
      </c>
      <c r="Q1032" s="80">
        <f t="shared" si="52"/>
        <v>0</v>
      </c>
    </row>
    <row r="1033" spans="1:17" outlineLevel="1" x14ac:dyDescent="0.25">
      <c r="A1033" s="76"/>
      <c r="B1033" s="77" t="str">
        <f>$A$133</f>
        <v>Supervisor With Vehicle (hrs)</v>
      </c>
      <c r="C1033" s="78"/>
      <c r="D1033" s="79">
        <f>$C$133</f>
        <v>105</v>
      </c>
      <c r="E1033" s="80">
        <f t="shared" si="50"/>
        <v>0</v>
      </c>
      <c r="G1033" s="76"/>
      <c r="H1033" s="77" t="str">
        <f>$A$133</f>
        <v>Supervisor With Vehicle (hrs)</v>
      </c>
      <c r="I1033" s="78"/>
      <c r="J1033" s="79">
        <f>$C$133</f>
        <v>105</v>
      </c>
      <c r="K1033" s="80">
        <f t="shared" si="51"/>
        <v>0</v>
      </c>
      <c r="M1033" s="76"/>
      <c r="N1033" s="77" t="str">
        <f>$A$133</f>
        <v>Supervisor With Vehicle (hrs)</v>
      </c>
      <c r="O1033" s="78"/>
      <c r="P1033" s="79">
        <f>$C$133</f>
        <v>105</v>
      </c>
      <c r="Q1033" s="80">
        <f t="shared" si="52"/>
        <v>0</v>
      </c>
    </row>
    <row r="1034" spans="1:17" outlineLevel="1" x14ac:dyDescent="0.25">
      <c r="A1034" s="76"/>
      <c r="B1034" s="77" t="str">
        <f>$A$134</f>
        <v>Custom 2</v>
      </c>
      <c r="C1034" s="78"/>
      <c r="D1034" s="79">
        <f>$C$134</f>
        <v>0</v>
      </c>
      <c r="E1034" s="80">
        <f t="shared" si="50"/>
        <v>0</v>
      </c>
      <c r="G1034" s="76"/>
      <c r="H1034" s="77" t="str">
        <f>$A$134</f>
        <v>Custom 2</v>
      </c>
      <c r="I1034" s="78"/>
      <c r="J1034" s="79">
        <f>$C$134</f>
        <v>0</v>
      </c>
      <c r="K1034" s="80">
        <f t="shared" si="51"/>
        <v>0</v>
      </c>
      <c r="M1034" s="76"/>
      <c r="N1034" s="77" t="str">
        <f>$A$134</f>
        <v>Custom 2</v>
      </c>
      <c r="O1034" s="78"/>
      <c r="P1034" s="79">
        <f>$C$134</f>
        <v>0</v>
      </c>
      <c r="Q1034" s="80">
        <f t="shared" si="52"/>
        <v>0</v>
      </c>
    </row>
    <row r="1035" spans="1:17" outlineLevel="1" x14ac:dyDescent="0.25">
      <c r="A1035" s="76"/>
      <c r="B1035" s="77" t="str">
        <f>$A$135</f>
        <v>Custom 3</v>
      </c>
      <c r="C1035" s="78"/>
      <c r="D1035" s="79">
        <f>$C$135</f>
        <v>0</v>
      </c>
      <c r="E1035" s="80">
        <f t="shared" si="50"/>
        <v>0</v>
      </c>
      <c r="G1035" s="76"/>
      <c r="H1035" s="77" t="str">
        <f>$A$135</f>
        <v>Custom 3</v>
      </c>
      <c r="I1035" s="78"/>
      <c r="J1035" s="79">
        <f>$C$135</f>
        <v>0</v>
      </c>
      <c r="K1035" s="80">
        <f t="shared" si="51"/>
        <v>0</v>
      </c>
      <c r="M1035" s="76"/>
      <c r="N1035" s="77" t="str">
        <f>$A$135</f>
        <v>Custom 3</v>
      </c>
      <c r="O1035" s="78"/>
      <c r="P1035" s="79">
        <f>$C$135</f>
        <v>0</v>
      </c>
      <c r="Q1035" s="80">
        <f t="shared" si="52"/>
        <v>0</v>
      </c>
    </row>
    <row r="1036" spans="1:17" outlineLevel="1" x14ac:dyDescent="0.25">
      <c r="A1036" s="76"/>
      <c r="B1036" s="77" t="str">
        <f>$A$136</f>
        <v>Custom 4</v>
      </c>
      <c r="C1036" s="78"/>
      <c r="D1036" s="79">
        <f>$C$136</f>
        <v>0</v>
      </c>
      <c r="E1036" s="80">
        <f t="shared" si="50"/>
        <v>0</v>
      </c>
      <c r="G1036" s="76"/>
      <c r="H1036" s="77" t="str">
        <f>$A$136</f>
        <v>Custom 4</v>
      </c>
      <c r="I1036" s="78"/>
      <c r="J1036" s="79">
        <f>$C$136</f>
        <v>0</v>
      </c>
      <c r="K1036" s="80">
        <f t="shared" si="51"/>
        <v>0</v>
      </c>
      <c r="M1036" s="76"/>
      <c r="N1036" s="77" t="str">
        <f>$A$136</f>
        <v>Custom 4</v>
      </c>
      <c r="O1036" s="78"/>
      <c r="P1036" s="79">
        <f>$C$136</f>
        <v>0</v>
      </c>
      <c r="Q1036" s="80">
        <f t="shared" si="52"/>
        <v>0</v>
      </c>
    </row>
    <row r="1037" spans="1:17" outlineLevel="1" x14ac:dyDescent="0.25">
      <c r="A1037" s="76"/>
      <c r="B1037" s="77" t="str">
        <f>$A$137</f>
        <v>6 Wheel Tipper</v>
      </c>
      <c r="C1037" s="78"/>
      <c r="D1037" s="79">
        <f>$C$137</f>
        <v>0</v>
      </c>
      <c r="E1037" s="80">
        <f t="shared" si="50"/>
        <v>0</v>
      </c>
      <c r="G1037" s="76"/>
      <c r="H1037" s="77" t="str">
        <f>$A$137</f>
        <v>6 Wheel Tipper</v>
      </c>
      <c r="I1037" s="78"/>
      <c r="J1037" s="79">
        <f>$C$137</f>
        <v>0</v>
      </c>
      <c r="K1037" s="80">
        <f t="shared" si="51"/>
        <v>0</v>
      </c>
      <c r="M1037" s="76"/>
      <c r="N1037" s="77" t="str">
        <f>$A$137</f>
        <v>6 Wheel Tipper</v>
      </c>
      <c r="O1037" s="78"/>
      <c r="P1037" s="79">
        <f>$C$137</f>
        <v>0</v>
      </c>
      <c r="Q1037" s="80">
        <f t="shared" si="52"/>
        <v>0</v>
      </c>
    </row>
    <row r="1038" spans="1:17" outlineLevel="1" x14ac:dyDescent="0.25">
      <c r="A1038" s="76"/>
      <c r="B1038" s="77" t="str">
        <f>$A$138</f>
        <v>5T Excavator</v>
      </c>
      <c r="C1038" s="78"/>
      <c r="D1038" s="79">
        <f>$C$138</f>
        <v>0</v>
      </c>
      <c r="E1038" s="80">
        <f t="shared" si="50"/>
        <v>0</v>
      </c>
      <c r="G1038" s="76"/>
      <c r="H1038" s="77" t="str">
        <f>$A$138</f>
        <v>5T Excavator</v>
      </c>
      <c r="I1038" s="78"/>
      <c r="J1038" s="79">
        <f>$C$138</f>
        <v>0</v>
      </c>
      <c r="K1038" s="80">
        <f t="shared" si="51"/>
        <v>0</v>
      </c>
      <c r="M1038" s="76"/>
      <c r="N1038" s="77" t="str">
        <f>$A$138</f>
        <v>5T Excavator</v>
      </c>
      <c r="O1038" s="78"/>
      <c r="P1038" s="79">
        <f>$C$138</f>
        <v>0</v>
      </c>
      <c r="Q1038" s="80">
        <f t="shared" si="52"/>
        <v>0</v>
      </c>
    </row>
    <row r="1039" spans="1:17" outlineLevel="1" x14ac:dyDescent="0.25">
      <c r="A1039" s="76"/>
      <c r="B1039" s="77" t="str">
        <f>$A$139</f>
        <v>Culvert Cleaner</v>
      </c>
      <c r="C1039" s="78"/>
      <c r="D1039" s="79">
        <f>$C$139</f>
        <v>0</v>
      </c>
      <c r="E1039" s="80">
        <f t="shared" si="50"/>
        <v>0</v>
      </c>
      <c r="G1039" s="76"/>
      <c r="H1039" s="77" t="str">
        <f>$A$139</f>
        <v>Culvert Cleaner</v>
      </c>
      <c r="I1039" s="78"/>
      <c r="J1039" s="79">
        <f>$C$139</f>
        <v>0</v>
      </c>
      <c r="K1039" s="80">
        <f t="shared" si="51"/>
        <v>0</v>
      </c>
      <c r="M1039" s="76"/>
      <c r="N1039" s="77" t="str">
        <f>$A$139</f>
        <v>Culvert Cleaner</v>
      </c>
      <c r="O1039" s="78"/>
      <c r="P1039" s="79">
        <f>$C$139</f>
        <v>0</v>
      </c>
      <c r="Q1039" s="80">
        <f t="shared" si="52"/>
        <v>0</v>
      </c>
    </row>
    <row r="1040" spans="1:17" outlineLevel="1" x14ac:dyDescent="0.25">
      <c r="A1040" s="76"/>
      <c r="B1040" s="77" t="str">
        <f>$A$141</f>
        <v>Purchase gravel (m3)</v>
      </c>
      <c r="C1040" s="78"/>
      <c r="D1040" s="79">
        <f>$C$141</f>
        <v>0.88</v>
      </c>
      <c r="E1040" s="80">
        <f t="shared" si="50"/>
        <v>0</v>
      </c>
      <c r="G1040" s="76"/>
      <c r="H1040" s="77" t="str">
        <f>$A$141</f>
        <v>Purchase gravel (m3)</v>
      </c>
      <c r="I1040" s="78"/>
      <c r="J1040" s="79">
        <f>$C$141</f>
        <v>0.88</v>
      </c>
      <c r="K1040" s="80">
        <f t="shared" si="51"/>
        <v>0</v>
      </c>
      <c r="M1040" s="76"/>
      <c r="N1040" s="77" t="str">
        <f>$A$141</f>
        <v>Purchase gravel (m3)</v>
      </c>
      <c r="O1040" s="78"/>
      <c r="P1040" s="79">
        <f>$C$141</f>
        <v>0.88</v>
      </c>
      <c r="Q1040" s="80">
        <f t="shared" si="52"/>
        <v>0</v>
      </c>
    </row>
    <row r="1041" spans="1:17" outlineLevel="1" x14ac:dyDescent="0.25">
      <c r="A1041" s="76"/>
      <c r="B1041" s="77" t="str">
        <f>$A$142</f>
        <v>Gravel Push Up (m3)</v>
      </c>
      <c r="C1041" s="78"/>
      <c r="D1041" s="79">
        <f>$C$142</f>
        <v>3</v>
      </c>
      <c r="E1041" s="80">
        <f t="shared" si="50"/>
        <v>0</v>
      </c>
      <c r="G1041" s="76"/>
      <c r="H1041" s="77" t="str">
        <f>$A$142</f>
        <v>Gravel Push Up (m3)</v>
      </c>
      <c r="I1041" s="78"/>
      <c r="J1041" s="79">
        <f>$C$142</f>
        <v>3</v>
      </c>
      <c r="K1041" s="80">
        <f t="shared" si="51"/>
        <v>0</v>
      </c>
      <c r="M1041" s="76"/>
      <c r="N1041" s="77" t="str">
        <f>$A$142</f>
        <v>Gravel Push Up (m3)</v>
      </c>
      <c r="O1041" s="78"/>
      <c r="P1041" s="79">
        <f>$C$142</f>
        <v>3</v>
      </c>
      <c r="Q1041" s="80">
        <f t="shared" si="52"/>
        <v>0</v>
      </c>
    </row>
    <row r="1042" spans="1:17" outlineLevel="1" x14ac:dyDescent="0.25">
      <c r="A1042" s="76"/>
      <c r="B1042" s="77" t="str">
        <f>$A$143</f>
        <v>Purchase water (kL)</v>
      </c>
      <c r="C1042" s="78"/>
      <c r="D1042" s="79">
        <f>$C$143</f>
        <v>1</v>
      </c>
      <c r="E1042" s="80">
        <f t="shared" si="50"/>
        <v>0</v>
      </c>
      <c r="G1042" s="76"/>
      <c r="H1042" s="77" t="str">
        <f>$A$143</f>
        <v>Purchase water (kL)</v>
      </c>
      <c r="I1042" s="78"/>
      <c r="J1042" s="79">
        <f>$C$143</f>
        <v>1</v>
      </c>
      <c r="K1042" s="80">
        <f t="shared" si="51"/>
        <v>0</v>
      </c>
      <c r="M1042" s="76"/>
      <c r="N1042" s="77" t="str">
        <f>$A$143</f>
        <v>Purchase water (kL)</v>
      </c>
      <c r="O1042" s="78"/>
      <c r="P1042" s="79">
        <f>$C$143</f>
        <v>1</v>
      </c>
      <c r="Q1042" s="80">
        <f t="shared" si="52"/>
        <v>0</v>
      </c>
    </row>
    <row r="1043" spans="1:17" outlineLevel="1" x14ac:dyDescent="0.25">
      <c r="A1043" s="76"/>
      <c r="B1043" s="77" t="str">
        <f>$A$144</f>
        <v>Concrete contract crew (days)</v>
      </c>
      <c r="C1043" s="78"/>
      <c r="D1043" s="79">
        <f>$C$144</f>
        <v>3500</v>
      </c>
      <c r="E1043" s="80">
        <f t="shared" si="50"/>
        <v>0</v>
      </c>
      <c r="G1043" s="76"/>
      <c r="H1043" s="77" t="str">
        <f>$A$144</f>
        <v>Concrete contract crew (days)</v>
      </c>
      <c r="I1043" s="78"/>
      <c r="J1043" s="79">
        <f>$C$144</f>
        <v>3500</v>
      </c>
      <c r="K1043" s="80">
        <f t="shared" si="51"/>
        <v>0</v>
      </c>
      <c r="M1043" s="76"/>
      <c r="N1043" s="77" t="str">
        <f>$A$144</f>
        <v>Concrete contract crew (days)</v>
      </c>
      <c r="O1043" s="78"/>
      <c r="P1043" s="79">
        <f>$C$144</f>
        <v>3500</v>
      </c>
      <c r="Q1043" s="80">
        <f t="shared" si="52"/>
        <v>0</v>
      </c>
    </row>
    <row r="1044" spans="1:17" outlineLevel="1" x14ac:dyDescent="0.25">
      <c r="A1044" s="76"/>
      <c r="B1044" s="77" t="str">
        <f>$A$145</f>
        <v>Concrete (m3)</v>
      </c>
      <c r="C1044" s="78"/>
      <c r="D1044" s="79">
        <f>$C$145</f>
        <v>300</v>
      </c>
      <c r="E1044" s="80">
        <f t="shared" si="50"/>
        <v>0</v>
      </c>
      <c r="G1044" s="76"/>
      <c r="H1044" s="77" t="str">
        <f>$A$145</f>
        <v>Concrete (m3)</v>
      </c>
      <c r="I1044" s="78"/>
      <c r="J1044" s="79">
        <f>$C$145</f>
        <v>300</v>
      </c>
      <c r="K1044" s="80">
        <f t="shared" si="51"/>
        <v>0</v>
      </c>
      <c r="M1044" s="76"/>
      <c r="N1044" s="77" t="str">
        <f>$A$145</f>
        <v>Concrete (m3)</v>
      </c>
      <c r="O1044" s="78"/>
      <c r="P1044" s="79">
        <f>$C$145</f>
        <v>300</v>
      </c>
      <c r="Q1044" s="80">
        <f t="shared" si="52"/>
        <v>0</v>
      </c>
    </row>
    <row r="1045" spans="1:17" outlineLevel="1" x14ac:dyDescent="0.25">
      <c r="A1045" s="76"/>
      <c r="B1045" s="77" t="str">
        <f>$A$146</f>
        <v>Sand Subgrade Push Up (m3)</v>
      </c>
      <c r="C1045" s="78"/>
      <c r="D1045" s="79">
        <f>$C$146</f>
        <v>0</v>
      </c>
      <c r="E1045" s="80">
        <f t="shared" si="50"/>
        <v>0</v>
      </c>
      <c r="G1045" s="76"/>
      <c r="H1045" s="77" t="str">
        <f>$A$146</f>
        <v>Sand Subgrade Push Up (m3)</v>
      </c>
      <c r="I1045" s="78"/>
      <c r="J1045" s="79">
        <f>$C$146</f>
        <v>0</v>
      </c>
      <c r="K1045" s="80">
        <f t="shared" si="51"/>
        <v>0</v>
      </c>
      <c r="M1045" s="76"/>
      <c r="N1045" s="77" t="str">
        <f>$A$146</f>
        <v>Sand Subgrade Push Up (m3)</v>
      </c>
      <c r="O1045" s="78"/>
      <c r="P1045" s="79">
        <f>$C$146</f>
        <v>0</v>
      </c>
      <c r="Q1045" s="80">
        <f t="shared" si="52"/>
        <v>0</v>
      </c>
    </row>
    <row r="1046" spans="1:17" outlineLevel="1" x14ac:dyDescent="0.25">
      <c r="A1046" s="76"/>
      <c r="B1046" s="77" t="str">
        <f>$A$147</f>
        <v>450mm RCP</v>
      </c>
      <c r="C1046" s="78"/>
      <c r="D1046" s="79">
        <f>$C$147</f>
        <v>250</v>
      </c>
      <c r="E1046" s="80">
        <f t="shared" si="50"/>
        <v>0</v>
      </c>
      <c r="G1046" s="76"/>
      <c r="H1046" s="77" t="str">
        <f>$A$147</f>
        <v>450mm RCP</v>
      </c>
      <c r="I1046" s="78"/>
      <c r="J1046" s="79">
        <f>$C$147</f>
        <v>250</v>
      </c>
      <c r="K1046" s="80">
        <f t="shared" si="51"/>
        <v>0</v>
      </c>
      <c r="M1046" s="76"/>
      <c r="N1046" s="77" t="str">
        <f>$A$147</f>
        <v>450mm RCP</v>
      </c>
      <c r="O1046" s="78"/>
      <c r="P1046" s="79">
        <f>$C$147</f>
        <v>250</v>
      </c>
      <c r="Q1046" s="80">
        <f t="shared" si="52"/>
        <v>0</v>
      </c>
    </row>
    <row r="1047" spans="1:17" outlineLevel="1" x14ac:dyDescent="0.25">
      <c r="A1047" s="76"/>
      <c r="B1047" s="77" t="str">
        <f>$A$148</f>
        <v>375/450mm HW</v>
      </c>
      <c r="C1047" s="78"/>
      <c r="D1047" s="79">
        <f>$C$148</f>
        <v>300</v>
      </c>
      <c r="E1047" s="80">
        <f t="shared" si="50"/>
        <v>0</v>
      </c>
      <c r="G1047" s="76"/>
      <c r="H1047" s="77" t="str">
        <f>$A$148</f>
        <v>375/450mm HW</v>
      </c>
      <c r="I1047" s="78"/>
      <c r="J1047" s="79">
        <f>$C$148</f>
        <v>300</v>
      </c>
      <c r="K1047" s="80">
        <f t="shared" si="51"/>
        <v>0</v>
      </c>
      <c r="M1047" s="76"/>
      <c r="N1047" s="77" t="str">
        <f>$A$148</f>
        <v>375/450mm HW</v>
      </c>
      <c r="O1047" s="78"/>
      <c r="P1047" s="79">
        <f>$C$148</f>
        <v>300</v>
      </c>
      <c r="Q1047" s="80">
        <f t="shared" si="52"/>
        <v>0</v>
      </c>
    </row>
    <row r="1048" spans="1:17" outlineLevel="1" x14ac:dyDescent="0.25">
      <c r="A1048" s="76"/>
      <c r="B1048" s="77" t="str">
        <f>$A$149</f>
        <v>525/600mm HW</v>
      </c>
      <c r="C1048" s="78"/>
      <c r="D1048" s="79">
        <f>$C$149</f>
        <v>375</v>
      </c>
      <c r="E1048" s="80">
        <f t="shared" si="50"/>
        <v>0</v>
      </c>
      <c r="G1048" s="76"/>
      <c r="H1048" s="77" t="str">
        <f>$A$149</f>
        <v>525/600mm HW</v>
      </c>
      <c r="I1048" s="78"/>
      <c r="J1048" s="79">
        <f>$C$149</f>
        <v>375</v>
      </c>
      <c r="K1048" s="80">
        <f t="shared" si="51"/>
        <v>0</v>
      </c>
      <c r="M1048" s="76"/>
      <c r="N1048" s="77" t="str">
        <f>$A$149</f>
        <v>525/600mm HW</v>
      </c>
      <c r="O1048" s="78"/>
      <c r="P1048" s="79">
        <f>$C$149</f>
        <v>375</v>
      </c>
      <c r="Q1048" s="80">
        <f t="shared" si="52"/>
        <v>0</v>
      </c>
    </row>
    <row r="1049" spans="1:17" outlineLevel="1" x14ac:dyDescent="0.25">
      <c r="A1049" s="76"/>
      <c r="B1049" s="77" t="str">
        <f>$A$150</f>
        <v>900mm HW</v>
      </c>
      <c r="C1049" s="78"/>
      <c r="D1049" s="79">
        <f>$C$150</f>
        <v>0</v>
      </c>
      <c r="E1049" s="80">
        <f t="shared" si="50"/>
        <v>0</v>
      </c>
      <c r="G1049" s="76"/>
      <c r="H1049" s="77" t="str">
        <f>$A$150</f>
        <v>900mm HW</v>
      </c>
      <c r="I1049" s="78"/>
      <c r="J1049" s="79">
        <f>$C$150</f>
        <v>0</v>
      </c>
      <c r="K1049" s="80">
        <f t="shared" si="51"/>
        <v>0</v>
      </c>
      <c r="M1049" s="76"/>
      <c r="N1049" s="77" t="str">
        <f>$A$150</f>
        <v>900mm HW</v>
      </c>
      <c r="O1049" s="78"/>
      <c r="P1049" s="79">
        <f>$C$150</f>
        <v>0</v>
      </c>
      <c r="Q1049" s="80">
        <f t="shared" si="52"/>
        <v>0</v>
      </c>
    </row>
    <row r="1050" spans="1:17" outlineLevel="1" x14ac:dyDescent="0.25">
      <c r="A1050" s="76"/>
      <c r="B1050" s="77" t="str">
        <f>$A$151</f>
        <v>Rock Protection at 0.5m deep (m2)</v>
      </c>
      <c r="C1050" s="78"/>
      <c r="D1050" s="79">
        <f>$C$151</f>
        <v>0</v>
      </c>
      <c r="E1050" s="80">
        <f t="shared" si="50"/>
        <v>0</v>
      </c>
      <c r="G1050" s="76"/>
      <c r="H1050" s="77" t="str">
        <f>$A$151</f>
        <v>Rock Protection at 0.5m deep (m2)</v>
      </c>
      <c r="I1050" s="78"/>
      <c r="J1050" s="79">
        <f>$C$151</f>
        <v>0</v>
      </c>
      <c r="K1050" s="80">
        <f t="shared" si="51"/>
        <v>0</v>
      </c>
      <c r="M1050" s="76"/>
      <c r="N1050" s="77" t="str">
        <f>$A$151</f>
        <v>Rock Protection at 0.5m deep (m2)</v>
      </c>
      <c r="O1050" s="78"/>
      <c r="P1050" s="79">
        <f>$C$151</f>
        <v>0</v>
      </c>
      <c r="Q1050" s="80">
        <f t="shared" si="52"/>
        <v>0</v>
      </c>
    </row>
    <row r="1051" spans="1:17" outlineLevel="1" x14ac:dyDescent="0.25">
      <c r="A1051" s="76"/>
      <c r="B1051" s="77" t="str">
        <f>$A$152</f>
        <v>Bitumen 2 coat emulsion seal (m2)</v>
      </c>
      <c r="C1051" s="78"/>
      <c r="D1051" s="79">
        <f>$C$152</f>
        <v>22</v>
      </c>
      <c r="E1051" s="80">
        <f t="shared" si="50"/>
        <v>0</v>
      </c>
      <c r="G1051" s="76"/>
      <c r="H1051" s="77" t="str">
        <f>$A$152</f>
        <v>Bitumen 2 coat emulsion seal (m2)</v>
      </c>
      <c r="I1051" s="78"/>
      <c r="J1051" s="79">
        <f>$C$152</f>
        <v>22</v>
      </c>
      <c r="K1051" s="80">
        <f t="shared" si="51"/>
        <v>0</v>
      </c>
      <c r="M1051" s="76"/>
      <c r="N1051" s="77" t="str">
        <f>$A$152</f>
        <v>Bitumen 2 coat emulsion seal (m2)</v>
      </c>
      <c r="O1051" s="78"/>
      <c r="P1051" s="79">
        <f>$C$152</f>
        <v>22</v>
      </c>
      <c r="Q1051" s="80">
        <f t="shared" si="52"/>
        <v>0</v>
      </c>
    </row>
    <row r="1052" spans="1:17" outlineLevel="1" x14ac:dyDescent="0.25">
      <c r="A1052" s="223"/>
      <c r="B1052" s="77" t="str">
        <f>$A$153</f>
        <v>Traffic Signs and Cones (km/week)</v>
      </c>
      <c r="C1052" s="78"/>
      <c r="D1052" s="79">
        <f>$C$153</f>
        <v>500</v>
      </c>
      <c r="E1052" s="80">
        <f t="shared" si="50"/>
        <v>0</v>
      </c>
      <c r="G1052" s="223"/>
      <c r="H1052" s="77" t="str">
        <f>$A$153</f>
        <v>Traffic Signs and Cones (km/week)</v>
      </c>
      <c r="I1052" s="78"/>
      <c r="J1052" s="79">
        <f>$C$153</f>
        <v>500</v>
      </c>
      <c r="K1052" s="80">
        <f t="shared" si="51"/>
        <v>0</v>
      </c>
      <c r="M1052" s="223"/>
      <c r="N1052" s="77" t="str">
        <f>$A$153</f>
        <v>Traffic Signs and Cones (km/week)</v>
      </c>
      <c r="O1052" s="78"/>
      <c r="P1052" s="79">
        <f>$C$153</f>
        <v>500</v>
      </c>
      <c r="Q1052" s="80">
        <f t="shared" si="52"/>
        <v>0</v>
      </c>
    </row>
    <row r="1053" spans="1:17" outlineLevel="1" x14ac:dyDescent="0.25">
      <c r="A1053" s="223"/>
      <c r="B1053" s="77" t="str">
        <f>$A$154</f>
        <v>Custom 1</v>
      </c>
      <c r="C1053" s="78"/>
      <c r="D1053" s="79">
        <f>$C$154</f>
        <v>0</v>
      </c>
      <c r="E1053" s="80">
        <f t="shared" si="50"/>
        <v>0</v>
      </c>
      <c r="G1053" s="223"/>
      <c r="H1053" s="77" t="str">
        <f>$A$154</f>
        <v>Custom 1</v>
      </c>
      <c r="I1053" s="78"/>
      <c r="J1053" s="79">
        <f>$C$154</f>
        <v>0</v>
      </c>
      <c r="K1053" s="80">
        <f t="shared" si="51"/>
        <v>0</v>
      </c>
      <c r="M1053" s="223"/>
      <c r="N1053" s="77" t="str">
        <f>$A$154</f>
        <v>Custom 1</v>
      </c>
      <c r="O1053" s="78"/>
      <c r="P1053" s="79">
        <f>$C$154</f>
        <v>0</v>
      </c>
      <c r="Q1053" s="80">
        <f t="shared" si="52"/>
        <v>0</v>
      </c>
    </row>
    <row r="1054" spans="1:17" outlineLevel="1" x14ac:dyDescent="0.25">
      <c r="A1054" s="223"/>
      <c r="B1054" s="77" t="str">
        <f>$A$155</f>
        <v>Custom 2</v>
      </c>
      <c r="C1054" s="78"/>
      <c r="D1054" s="79">
        <f>$C$155</f>
        <v>0</v>
      </c>
      <c r="E1054" s="80">
        <f t="shared" si="50"/>
        <v>0</v>
      </c>
      <c r="G1054" s="223"/>
      <c r="H1054" s="77" t="str">
        <f>$A$155</f>
        <v>Custom 2</v>
      </c>
      <c r="I1054" s="78"/>
      <c r="J1054" s="79">
        <f>$C$155</f>
        <v>0</v>
      </c>
      <c r="K1054" s="80">
        <f t="shared" si="51"/>
        <v>0</v>
      </c>
      <c r="M1054" s="223"/>
      <c r="N1054" s="77" t="str">
        <f>$A$155</f>
        <v>Custom 2</v>
      </c>
      <c r="O1054" s="78"/>
      <c r="P1054" s="79">
        <f>$C$155</f>
        <v>0</v>
      </c>
      <c r="Q1054" s="80">
        <f t="shared" si="52"/>
        <v>0</v>
      </c>
    </row>
    <row r="1055" spans="1:17" outlineLevel="1" x14ac:dyDescent="0.25">
      <c r="A1055" s="223"/>
      <c r="B1055" s="77" t="str">
        <f>$A$156</f>
        <v>Custom 3</v>
      </c>
      <c r="C1055" s="78"/>
      <c r="D1055" s="79">
        <f>$C$156</f>
        <v>0</v>
      </c>
      <c r="E1055" s="80">
        <f t="shared" si="50"/>
        <v>0</v>
      </c>
      <c r="G1055" s="223"/>
      <c r="H1055" s="77" t="str">
        <f>$A$156</f>
        <v>Custom 3</v>
      </c>
      <c r="I1055" s="78"/>
      <c r="J1055" s="79">
        <f>$C$156</f>
        <v>0</v>
      </c>
      <c r="K1055" s="80">
        <f t="shared" si="51"/>
        <v>0</v>
      </c>
      <c r="M1055" s="223"/>
      <c r="N1055" s="77" t="str">
        <f>$A$156</f>
        <v>Custom 3</v>
      </c>
      <c r="O1055" s="78"/>
      <c r="P1055" s="79">
        <f>$C$156</f>
        <v>0</v>
      </c>
      <c r="Q1055" s="80">
        <f t="shared" si="52"/>
        <v>0</v>
      </c>
    </row>
    <row r="1056" spans="1:17" outlineLevel="1" x14ac:dyDescent="0.25">
      <c r="A1056" s="223"/>
      <c r="B1056" s="77" t="str">
        <f>$A$157</f>
        <v>Custom 4</v>
      </c>
      <c r="C1056" s="78"/>
      <c r="D1056" s="79">
        <f>$C$157</f>
        <v>0</v>
      </c>
      <c r="E1056" s="80">
        <f t="shared" si="50"/>
        <v>0</v>
      </c>
      <c r="G1056" s="223"/>
      <c r="H1056" s="77" t="str">
        <f>$A$157</f>
        <v>Custom 4</v>
      </c>
      <c r="I1056" s="78"/>
      <c r="J1056" s="79">
        <f>$C$157</f>
        <v>0</v>
      </c>
      <c r="K1056" s="80">
        <f t="shared" si="51"/>
        <v>0</v>
      </c>
      <c r="M1056" s="223"/>
      <c r="N1056" s="77" t="str">
        <f>$A$157</f>
        <v>Custom 4</v>
      </c>
      <c r="O1056" s="78"/>
      <c r="P1056" s="79">
        <f>$C$157</f>
        <v>0</v>
      </c>
      <c r="Q1056" s="80">
        <f t="shared" si="52"/>
        <v>0</v>
      </c>
    </row>
    <row r="1057" spans="1:17" outlineLevel="1" x14ac:dyDescent="0.25">
      <c r="A1057" s="223"/>
      <c r="B1057" s="77" t="str">
        <f>$A$158</f>
        <v>Custom 5</v>
      </c>
      <c r="C1057" s="78"/>
      <c r="D1057" s="79">
        <f>$C$158</f>
        <v>0</v>
      </c>
      <c r="E1057" s="80">
        <f t="shared" si="50"/>
        <v>0</v>
      </c>
      <c r="G1057" s="223"/>
      <c r="H1057" s="77" t="str">
        <f>$A$158</f>
        <v>Custom 5</v>
      </c>
      <c r="I1057" s="78"/>
      <c r="J1057" s="79">
        <f>$C$158</f>
        <v>0</v>
      </c>
      <c r="K1057" s="80">
        <f t="shared" si="51"/>
        <v>0</v>
      </c>
      <c r="M1057" s="223"/>
      <c r="N1057" s="77" t="str">
        <f>$A$158</f>
        <v>Custom 5</v>
      </c>
      <c r="O1057" s="78"/>
      <c r="P1057" s="79">
        <f>$C$158</f>
        <v>0</v>
      </c>
      <c r="Q1057" s="80">
        <f t="shared" si="52"/>
        <v>0</v>
      </c>
    </row>
    <row r="1058" spans="1:17" outlineLevel="1" x14ac:dyDescent="0.25">
      <c r="A1058" s="223"/>
      <c r="B1058" s="77" t="str">
        <f>$A$159</f>
        <v>Custom 6</v>
      </c>
      <c r="C1058" s="78"/>
      <c r="D1058" s="79">
        <f>$C$159</f>
        <v>0</v>
      </c>
      <c r="E1058" s="80">
        <f t="shared" si="50"/>
        <v>0</v>
      </c>
      <c r="G1058" s="223"/>
      <c r="H1058" s="77" t="str">
        <f>$A$159</f>
        <v>Custom 6</v>
      </c>
      <c r="I1058" s="78"/>
      <c r="J1058" s="79">
        <f>$C$159</f>
        <v>0</v>
      </c>
      <c r="K1058" s="80">
        <f t="shared" si="51"/>
        <v>0</v>
      </c>
      <c r="M1058" s="223"/>
      <c r="N1058" s="77" t="str">
        <f>$A$159</f>
        <v>Custom 6</v>
      </c>
      <c r="O1058" s="78"/>
      <c r="P1058" s="79">
        <f>$C$159</f>
        <v>0</v>
      </c>
      <c r="Q1058" s="80">
        <f t="shared" si="52"/>
        <v>0</v>
      </c>
    </row>
    <row r="1059" spans="1:17" outlineLevel="1" x14ac:dyDescent="0.25">
      <c r="A1059" s="223"/>
      <c r="B1059" s="77" t="str">
        <f>$A$160</f>
        <v>Custom 7</v>
      </c>
      <c r="C1059" s="78"/>
      <c r="D1059" s="79">
        <f>$C$160</f>
        <v>0</v>
      </c>
      <c r="E1059" s="80">
        <f t="shared" si="50"/>
        <v>0</v>
      </c>
      <c r="G1059" s="223"/>
      <c r="H1059" s="77" t="str">
        <f>$A$160</f>
        <v>Custom 7</v>
      </c>
      <c r="I1059" s="78"/>
      <c r="J1059" s="79">
        <f>$C$160</f>
        <v>0</v>
      </c>
      <c r="K1059" s="80">
        <f t="shared" si="51"/>
        <v>0</v>
      </c>
      <c r="M1059" s="223"/>
      <c r="N1059" s="77" t="str">
        <f>$A$160</f>
        <v>Custom 7</v>
      </c>
      <c r="O1059" s="78"/>
      <c r="P1059" s="79">
        <f>$C$160</f>
        <v>0</v>
      </c>
      <c r="Q1059" s="80">
        <f t="shared" si="52"/>
        <v>0</v>
      </c>
    </row>
    <row r="1060" spans="1:17" outlineLevel="1" x14ac:dyDescent="0.25">
      <c r="A1060" s="223"/>
      <c r="B1060" s="77" t="str">
        <f>$A$161</f>
        <v>Custom 8</v>
      </c>
      <c r="C1060" s="78"/>
      <c r="D1060" s="79">
        <f>$C$161</f>
        <v>0</v>
      </c>
      <c r="E1060" s="80">
        <f t="shared" si="50"/>
        <v>0</v>
      </c>
      <c r="G1060" s="223"/>
      <c r="H1060" s="77" t="str">
        <f>$A$161</f>
        <v>Custom 8</v>
      </c>
      <c r="I1060" s="78"/>
      <c r="J1060" s="79">
        <f>$C$161</f>
        <v>0</v>
      </c>
      <c r="K1060" s="80">
        <f t="shared" si="51"/>
        <v>0</v>
      </c>
      <c r="M1060" s="223"/>
      <c r="N1060" s="77" t="str">
        <f>$A$161</f>
        <v>Custom 8</v>
      </c>
      <c r="O1060" s="78"/>
      <c r="P1060" s="79">
        <f>$C$161</f>
        <v>0</v>
      </c>
      <c r="Q1060" s="80">
        <f t="shared" si="52"/>
        <v>0</v>
      </c>
    </row>
    <row r="1061" spans="1:17" outlineLevel="1" x14ac:dyDescent="0.25">
      <c r="A1061" s="81" t="s">
        <v>122</v>
      </c>
      <c r="B1061" s="82" t="s">
        <v>42</v>
      </c>
      <c r="C1061" s="83" t="s">
        <v>121</v>
      </c>
      <c r="D1061" s="84" t="s">
        <v>149</v>
      </c>
      <c r="E1061" s="85" t="str">
        <f>IFERROR(C1041/(D1014*1000),"")</f>
        <v/>
      </c>
      <c r="G1061" s="81" t="s">
        <v>122</v>
      </c>
      <c r="H1061" s="82" t="s">
        <v>42</v>
      </c>
      <c r="I1061" s="83" t="s">
        <v>121</v>
      </c>
      <c r="J1061" s="84" t="s">
        <v>149</v>
      </c>
      <c r="K1061" s="85" t="str">
        <f>IFERROR(I1041/(J1014*1000),"")</f>
        <v/>
      </c>
      <c r="M1061" s="81" t="s">
        <v>122</v>
      </c>
      <c r="N1061" s="82" t="s">
        <v>42</v>
      </c>
      <c r="O1061" s="83" t="s">
        <v>121</v>
      </c>
      <c r="P1061" s="84" t="s">
        <v>149</v>
      </c>
      <c r="Q1061" s="85" t="str">
        <f>IFERROR(O1041/(P1014*1000),"")</f>
        <v/>
      </c>
    </row>
    <row r="1062" spans="1:17" outlineLevel="1" x14ac:dyDescent="0.25">
      <c r="A1062" s="86"/>
      <c r="B1062" s="82" t="s">
        <v>43</v>
      </c>
      <c r="C1062" s="83" t="s">
        <v>121</v>
      </c>
      <c r="D1062" s="87"/>
      <c r="E1062" s="88"/>
      <c r="G1062" s="86"/>
      <c r="H1062" s="82" t="s">
        <v>43</v>
      </c>
      <c r="I1062" s="83" t="s">
        <v>121</v>
      </c>
      <c r="J1062" s="87"/>
      <c r="K1062" s="88"/>
      <c r="M1062" s="86"/>
      <c r="N1062" s="82" t="s">
        <v>43</v>
      </c>
      <c r="O1062" s="83" t="s">
        <v>121</v>
      </c>
      <c r="P1062" s="87"/>
      <c r="Q1062" s="88"/>
    </row>
    <row r="1063" spans="1:17" outlineLevel="1" x14ac:dyDescent="0.25">
      <c r="A1063" s="89"/>
      <c r="B1063" s="82" t="s">
        <v>44</v>
      </c>
      <c r="C1063" s="83" t="s">
        <v>121</v>
      </c>
      <c r="D1063" s="87"/>
      <c r="E1063" s="88"/>
      <c r="G1063" s="89"/>
      <c r="H1063" s="82" t="s">
        <v>44</v>
      </c>
      <c r="I1063" s="83" t="s">
        <v>121</v>
      </c>
      <c r="J1063" s="87"/>
      <c r="K1063" s="88"/>
      <c r="M1063" s="89"/>
      <c r="N1063" s="82" t="s">
        <v>44</v>
      </c>
      <c r="O1063" s="83" t="s">
        <v>121</v>
      </c>
      <c r="P1063" s="87"/>
      <c r="Q1063" s="88"/>
    </row>
  </sheetData>
  <mergeCells count="66">
    <mergeCell ref="A51:B51"/>
    <mergeCell ref="A50:B50"/>
    <mergeCell ref="A49:B49"/>
    <mergeCell ref="A48:B48"/>
    <mergeCell ref="A286:C289"/>
    <mergeCell ref="G286:I289"/>
    <mergeCell ref="M286:O289"/>
    <mergeCell ref="A754:C757"/>
    <mergeCell ref="G754:I757"/>
    <mergeCell ref="M754:O757"/>
    <mergeCell ref="A338:C341"/>
    <mergeCell ref="G338:I341"/>
    <mergeCell ref="M338:O341"/>
    <mergeCell ref="A390:C393"/>
    <mergeCell ref="G390:I393"/>
    <mergeCell ref="M390:O393"/>
    <mergeCell ref="A442:C445"/>
    <mergeCell ref="G442:I445"/>
    <mergeCell ref="M442:O445"/>
    <mergeCell ref="A494:C497"/>
    <mergeCell ref="G494:I497"/>
    <mergeCell ref="A1:Q2"/>
    <mergeCell ref="A182:C185"/>
    <mergeCell ref="G182:I185"/>
    <mergeCell ref="M182:O185"/>
    <mergeCell ref="A234:C237"/>
    <mergeCell ref="G234:I237"/>
    <mergeCell ref="A47:B47"/>
    <mergeCell ref="C47:H47"/>
    <mergeCell ref="C48:H48"/>
    <mergeCell ref="C49:H49"/>
    <mergeCell ref="C50:H50"/>
    <mergeCell ref="C51:H51"/>
    <mergeCell ref="C52:H52"/>
    <mergeCell ref="C53:H53"/>
    <mergeCell ref="A53:B53"/>
    <mergeCell ref="A52:B52"/>
    <mergeCell ref="M494:O497"/>
    <mergeCell ref="A546:C549"/>
    <mergeCell ref="G546:I549"/>
    <mergeCell ref="M546:O549"/>
    <mergeCell ref="A702:C705"/>
    <mergeCell ref="G702:I705"/>
    <mergeCell ref="M702:O705"/>
    <mergeCell ref="A598:C601"/>
    <mergeCell ref="G598:I601"/>
    <mergeCell ref="M598:O601"/>
    <mergeCell ref="A650:C653"/>
    <mergeCell ref="G650:I653"/>
    <mergeCell ref="M650:O653"/>
    <mergeCell ref="J47:M47"/>
    <mergeCell ref="A1014:C1017"/>
    <mergeCell ref="G1014:I1017"/>
    <mergeCell ref="M1014:O1017"/>
    <mergeCell ref="A910:C913"/>
    <mergeCell ref="G910:I913"/>
    <mergeCell ref="M910:O913"/>
    <mergeCell ref="A962:C965"/>
    <mergeCell ref="G962:I965"/>
    <mergeCell ref="M962:O965"/>
    <mergeCell ref="A806:C809"/>
    <mergeCell ref="G806:I809"/>
    <mergeCell ref="M806:O809"/>
    <mergeCell ref="A858:C861"/>
    <mergeCell ref="G858:I861"/>
    <mergeCell ref="M858:O861"/>
  </mergeCells>
  <pageMargins left="0.47244094488188981" right="0.47244094488188981" top="0.47244094488188981" bottom="0.47244094488188981" header="0.31496062992125984" footer="0.31496062992125984"/>
  <pageSetup paperSize="193" scale="29" fitToHeight="0" orientation="portrait" r:id="rId1"/>
  <headerFooter scaleWithDoc="0">
    <oddFooter>&amp;L&amp;10DRFAWA - &amp;F, &amp;A&amp;R&amp;10&amp;P of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Code!$B$2:$B$3</xm:f>
          </x14:formula1>
          <xm:sqref>C229:C231 I229:I231 O229:O231 C281:C283 I281:I283 C333:C335 I333:I335 O333:O335 C385:C387 I385:I387 O385:O387 C437:C439 I437:I439 O437:O439 C489:C491 I489:I491 O489:O491 C541:C543 I541:I543 O541:O543 C593:C595 I593:I595 O593:O595 C645:C647 I645:I647 O645:O647 C697:C699 I697:I699 O697:O699 C749:C751 I749:I751 O749:O751 C801:C803 I801:I803 O801:O803 C853:C855 I853:I855 O853:O855 C905:C907 I905:I907 O905:O907 C957:C959 I957:I959 O957:O959 C1009:C1011 I1009:I1011 O1009:O1011 C1061:C1063 I1061:I1063 O1061:O1063</xm:sqref>
        </x14:dataValidation>
        <x14:dataValidation type="list" allowBlank="1" showInputMessage="1" showErrorMessage="1" xr:uid="{00000000-0002-0000-0400-000001000000}">
          <x14:formula1>
            <xm:f>Code!$D$2:$D$6</xm:f>
          </x14:formula1>
          <xm:sqref>E22</xm:sqref>
        </x14:dataValidation>
        <x14:dataValidation type="list" allowBlank="1" showInputMessage="1" showErrorMessage="1" xr:uid="{00000000-0002-0000-0400-000002000000}">
          <x14:formula1>
            <xm:f>Code!$B$8:$B$10</xm:f>
          </x14:formula1>
          <xm:sqref>E701 K701 Q701 E753 K753 Q753 E805 K805 Q805 E857 K857 Q857 E909 K909 Q909 E961 K961 Q961 E649 K649 Q649 E597 K597 Q597 E545 K545 Q545 E493 K493 Q493 E441 K441 Q441 E389 K389 Q389 E337 K337 Q337 E285 K285 Q285 E233 K233 E181 K181 Q181 E1013 K1013 Q1013</xm:sqref>
        </x14:dataValidation>
        <x14:dataValidation type="list" allowBlank="1" showInputMessage="1" showErrorMessage="1" xr:uid="{00000000-0002-0000-0400-000003000000}">
          <x14:formula1>
            <xm:f>Code!$E$2:$E$14</xm:f>
          </x14:formula1>
          <xm:sqref>D23</xm:sqref>
        </x14:dataValidation>
        <x14:dataValidation type="list" allowBlank="1" showInputMessage="1" showErrorMessage="1" xr:uid="{00000000-0002-0000-0400-000004000000}">
          <x14:formula1>
            <xm:f>Code!$F$2:$F$13</xm:f>
          </x14:formula1>
          <xm:sqref>E23</xm:sqref>
        </x14:dataValidation>
        <x14:dataValidation type="list" allowBlank="1" showInputMessage="1" showErrorMessage="1" xr:uid="{00000000-0002-0000-0400-000005000000}">
          <x14:formula1>
            <xm:f>Code!$V$2:$V$12</xm:f>
          </x14:formula1>
          <xm:sqref>I48:I53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53"/>
  <sheetViews>
    <sheetView showGridLines="0" zoomScale="80" zoomScaleNormal="80" workbookViewId="0">
      <selection activeCell="A9" sqref="A9"/>
    </sheetView>
  </sheetViews>
  <sheetFormatPr defaultColWidth="18.6640625" defaultRowHeight="15" x14ac:dyDescent="0.25"/>
  <cols>
    <col min="1" max="16384" width="18.6640625" style="61"/>
  </cols>
  <sheetData>
    <row r="1" spans="1:6" ht="24.6" x14ac:dyDescent="0.25">
      <c r="A1" s="90" t="s">
        <v>287</v>
      </c>
    </row>
    <row r="3" spans="1:6" ht="15.6" x14ac:dyDescent="0.3">
      <c r="B3" s="62"/>
      <c r="C3" s="63"/>
      <c r="D3" s="63"/>
      <c r="E3" s="64">
        <v>4</v>
      </c>
      <c r="F3" s="65" t="s">
        <v>38</v>
      </c>
    </row>
    <row r="4" spans="1:6" x14ac:dyDescent="0.25">
      <c r="B4" s="439"/>
      <c r="C4" s="440"/>
      <c r="D4" s="441"/>
      <c r="E4" s="66">
        <f>E3*IF(D51="On",$D$86,1)*IF(D52="On",$D$87,1)*IF(D53="On",$D$88,1)</f>
        <v>4</v>
      </c>
      <c r="F4" s="67" t="s">
        <v>221</v>
      </c>
    </row>
    <row r="5" spans="1:6" x14ac:dyDescent="0.25">
      <c r="B5" s="442"/>
      <c r="C5" s="443"/>
      <c r="D5" s="444"/>
      <c r="E5" s="68" t="s">
        <v>3</v>
      </c>
      <c r="F5" s="69">
        <f>SUM(F9:F50)</f>
        <v>6700</v>
      </c>
    </row>
    <row r="6" spans="1:6" x14ac:dyDescent="0.25">
      <c r="B6" s="442"/>
      <c r="C6" s="443"/>
      <c r="D6" s="444"/>
      <c r="E6" s="70" t="str">
        <f>IF(F3="km/day","$ per l/m",IF(F3="item","Unit Cost",IF(F3="m^2","$ per m^2")))</f>
        <v>$ per l/m</v>
      </c>
      <c r="F6" s="69">
        <f>IF(F3="km/day",F5/(1000*E4),F5/E4)</f>
        <v>1.675</v>
      </c>
    </row>
    <row r="7" spans="1:6" x14ac:dyDescent="0.25">
      <c r="B7" s="445"/>
      <c r="C7" s="446"/>
      <c r="D7" s="447"/>
      <c r="E7" s="71" t="str">
        <f>IF(F3="km/day","$ per km","")</f>
        <v>$ per km</v>
      </c>
      <c r="F7" s="72">
        <f>IF(F3="km/day",F5/E4,"")</f>
        <v>1675</v>
      </c>
    </row>
    <row r="8" spans="1:6" x14ac:dyDescent="0.25">
      <c r="B8" s="73"/>
      <c r="C8" s="74" t="s">
        <v>19</v>
      </c>
      <c r="D8" s="74" t="s">
        <v>37</v>
      </c>
      <c r="E8" s="74" t="s">
        <v>36</v>
      </c>
      <c r="F8" s="75" t="s">
        <v>39</v>
      </c>
    </row>
    <row r="9" spans="1:6" x14ac:dyDescent="0.25">
      <c r="B9" s="76"/>
      <c r="C9" s="77" t="str">
        <f>'Unit Rates'!$A$119</f>
        <v>Grader (hrs)</v>
      </c>
      <c r="D9" s="78">
        <v>10</v>
      </c>
      <c r="E9" s="79">
        <f>'Unit Rates'!$C$119</f>
        <v>180</v>
      </c>
      <c r="F9" s="80">
        <f>D9*E9</f>
        <v>1800</v>
      </c>
    </row>
    <row r="10" spans="1:6" x14ac:dyDescent="0.25">
      <c r="B10" s="76"/>
      <c r="C10" s="77" t="str">
        <f>'Unit Rates'!$A$120</f>
        <v>Loader (hrs)</v>
      </c>
      <c r="D10" s="78"/>
      <c r="E10" s="79">
        <f>'Unit Rates'!$C$120</f>
        <v>175</v>
      </c>
      <c r="F10" s="80">
        <f t="shared" ref="F10:F50" si="0">D10*E10</f>
        <v>0</v>
      </c>
    </row>
    <row r="11" spans="1:6" x14ac:dyDescent="0.25">
      <c r="B11" s="76"/>
      <c r="C11" s="77" t="str">
        <f>'Unit Rates'!$A$121</f>
        <v>Excavator (hrs)</v>
      </c>
      <c r="D11" s="78"/>
      <c r="E11" s="79">
        <f>'Unit Rates'!$C$121</f>
        <v>145</v>
      </c>
      <c r="F11" s="80">
        <f t="shared" si="0"/>
        <v>0</v>
      </c>
    </row>
    <row r="12" spans="1:6" x14ac:dyDescent="0.25">
      <c r="B12" s="76"/>
      <c r="C12" s="77" t="str">
        <f>'Unit Rates'!$A$122</f>
        <v>Backhoe (hrs)</v>
      </c>
      <c r="D12" s="78"/>
      <c r="E12" s="79">
        <f>'Unit Rates'!$C$122</f>
        <v>145</v>
      </c>
      <c r="F12" s="80">
        <f t="shared" si="0"/>
        <v>0</v>
      </c>
    </row>
    <row r="13" spans="1:6" x14ac:dyDescent="0.25">
      <c r="B13" s="76"/>
      <c r="C13" s="77" t="str">
        <f>'Unit Rates'!$A$123</f>
        <v>Road Train Side Tipper (hrs)</v>
      </c>
      <c r="D13" s="78"/>
      <c r="E13" s="79">
        <f>'Unit Rates'!$C$123</f>
        <v>250</v>
      </c>
      <c r="F13" s="80">
        <f t="shared" si="0"/>
        <v>0</v>
      </c>
    </row>
    <row r="14" spans="1:6" x14ac:dyDescent="0.25">
      <c r="B14" s="76"/>
      <c r="C14" s="77" t="str">
        <f>'Unit Rates'!$A$124</f>
        <v>Semi Side Tipper (hrs)</v>
      </c>
      <c r="D14" s="78"/>
      <c r="E14" s="79">
        <f>'Unit Rates'!$C$124</f>
        <v>200</v>
      </c>
      <c r="F14" s="80">
        <f t="shared" si="0"/>
        <v>0</v>
      </c>
    </row>
    <row r="15" spans="1:6" x14ac:dyDescent="0.25">
      <c r="B15" s="76"/>
      <c r="C15" s="77" t="str">
        <f>'Unit Rates'!$A$125</f>
        <v>Water Truck  (hrs)</v>
      </c>
      <c r="D15" s="78">
        <v>10</v>
      </c>
      <c r="E15" s="79">
        <f>'Unit Rates'!$C$125</f>
        <v>165</v>
      </c>
      <c r="F15" s="80">
        <f t="shared" si="0"/>
        <v>1650</v>
      </c>
    </row>
    <row r="16" spans="1:6" x14ac:dyDescent="0.25">
      <c r="B16" s="76"/>
      <c r="C16" s="77" t="str">
        <f>'Unit Rates'!$A$126</f>
        <v>Vibrating Roller (hrs)</v>
      </c>
      <c r="D16" s="78"/>
      <c r="E16" s="79">
        <f>'Unit Rates'!$C$126</f>
        <v>135</v>
      </c>
      <c r="F16" s="80">
        <f t="shared" si="0"/>
        <v>0</v>
      </c>
    </row>
    <row r="17" spans="2:6" x14ac:dyDescent="0.25">
      <c r="B17" s="76"/>
      <c r="C17" s="77" t="str">
        <f>'Unit Rates'!$A$127</f>
        <v>Multi-tyred Roller (hrs)</v>
      </c>
      <c r="D17" s="78">
        <v>10</v>
      </c>
      <c r="E17" s="79">
        <f>'Unit Rates'!$C$127</f>
        <v>135</v>
      </c>
      <c r="F17" s="80">
        <f t="shared" si="0"/>
        <v>1350</v>
      </c>
    </row>
    <row r="18" spans="2:6" x14ac:dyDescent="0.25">
      <c r="B18" s="76"/>
      <c r="C18" s="77" t="str">
        <f>'Unit Rates'!$A$128</f>
        <v>Dozer (hrs)</v>
      </c>
      <c r="D18" s="78"/>
      <c r="E18" s="79">
        <f>'Unit Rates'!$C$128</f>
        <v>310</v>
      </c>
      <c r="F18" s="80">
        <f t="shared" si="0"/>
        <v>0</v>
      </c>
    </row>
    <row r="19" spans="2:6" x14ac:dyDescent="0.25">
      <c r="B19" s="76"/>
      <c r="C19" s="77" t="str">
        <f>'Unit Rates'!$A$129</f>
        <v>Transport Float (hrs)</v>
      </c>
      <c r="D19" s="78"/>
      <c r="E19" s="79">
        <f>'Unit Rates'!$C$129</f>
        <v>0</v>
      </c>
      <c r="F19" s="80">
        <f t="shared" si="0"/>
        <v>0</v>
      </c>
    </row>
    <row r="20" spans="2:6" x14ac:dyDescent="0.25">
      <c r="B20" s="76"/>
      <c r="C20" s="77" t="str">
        <f>'Unit Rates'!$A$130</f>
        <v>Pump (hrs)</v>
      </c>
      <c r="D20" s="78"/>
      <c r="E20" s="79">
        <f>'Unit Rates'!$C$130</f>
        <v>1</v>
      </c>
      <c r="F20" s="80">
        <f t="shared" si="0"/>
        <v>0</v>
      </c>
    </row>
    <row r="21" spans="2:6" x14ac:dyDescent="0.25">
      <c r="B21" s="76"/>
      <c r="C21" s="77" t="str">
        <f>'Unit Rates'!$A$131</f>
        <v>2 Labourers and Light Vehicle (days)</v>
      </c>
      <c r="D21" s="78">
        <v>1</v>
      </c>
      <c r="E21" s="79">
        <f>'Unit Rates'!$C$131</f>
        <v>1900</v>
      </c>
      <c r="F21" s="80">
        <f t="shared" si="0"/>
        <v>1900</v>
      </c>
    </row>
    <row r="22" spans="2:6" x14ac:dyDescent="0.25">
      <c r="B22" s="76"/>
      <c r="C22" s="77" t="str">
        <f>'Unit Rates'!$A$132</f>
        <v>2 Man Traffic Crew and Ute</v>
      </c>
      <c r="D22" s="78"/>
      <c r="E22" s="79">
        <f>'Unit Rates'!$C$132</f>
        <v>240</v>
      </c>
      <c r="F22" s="80">
        <f t="shared" si="0"/>
        <v>0</v>
      </c>
    </row>
    <row r="23" spans="2:6" x14ac:dyDescent="0.25">
      <c r="B23" s="76"/>
      <c r="C23" s="77" t="str">
        <f>'Unit Rates'!$A$133</f>
        <v>Supervisor With Vehicle (hrs)</v>
      </c>
      <c r="D23" s="78"/>
      <c r="E23" s="79">
        <f>'Unit Rates'!$C$133</f>
        <v>105</v>
      </c>
      <c r="F23" s="80">
        <f t="shared" si="0"/>
        <v>0</v>
      </c>
    </row>
    <row r="24" spans="2:6" x14ac:dyDescent="0.25">
      <c r="B24" s="76"/>
      <c r="C24" s="77" t="str">
        <f>'Unit Rates'!$A$134</f>
        <v>Custom 2</v>
      </c>
      <c r="D24" s="78"/>
      <c r="E24" s="79">
        <f>'Unit Rates'!$C$134</f>
        <v>0</v>
      </c>
      <c r="F24" s="80">
        <f t="shared" si="0"/>
        <v>0</v>
      </c>
    </row>
    <row r="25" spans="2:6" x14ac:dyDescent="0.25">
      <c r="B25" s="76"/>
      <c r="C25" s="77" t="str">
        <f>'Unit Rates'!$A$135</f>
        <v>Custom 3</v>
      </c>
      <c r="D25" s="78"/>
      <c r="E25" s="79">
        <f>'Unit Rates'!$C$135</f>
        <v>0</v>
      </c>
      <c r="F25" s="80">
        <f t="shared" si="0"/>
        <v>0</v>
      </c>
    </row>
    <row r="26" spans="2:6" x14ac:dyDescent="0.25">
      <c r="B26" s="76"/>
      <c r="C26" s="77" t="str">
        <f>'Unit Rates'!$A$136</f>
        <v>Custom 4</v>
      </c>
      <c r="D26" s="78"/>
      <c r="E26" s="79">
        <f>'Unit Rates'!$C$136</f>
        <v>0</v>
      </c>
      <c r="F26" s="80">
        <f t="shared" si="0"/>
        <v>0</v>
      </c>
    </row>
    <row r="27" spans="2:6" x14ac:dyDescent="0.25">
      <c r="B27" s="76"/>
      <c r="C27" s="77" t="str">
        <f>'Unit Rates'!$A$137</f>
        <v>6 Wheel Tipper</v>
      </c>
      <c r="D27" s="78"/>
      <c r="E27" s="79">
        <f>'Unit Rates'!$C$137</f>
        <v>0</v>
      </c>
      <c r="F27" s="80">
        <f t="shared" si="0"/>
        <v>0</v>
      </c>
    </row>
    <row r="28" spans="2:6" x14ac:dyDescent="0.25">
      <c r="B28" s="76"/>
      <c r="C28" s="77" t="str">
        <f>'Unit Rates'!$A$138</f>
        <v>5T Excavator</v>
      </c>
      <c r="D28" s="78"/>
      <c r="E28" s="79">
        <f>'Unit Rates'!$C$138</f>
        <v>0</v>
      </c>
      <c r="F28" s="80">
        <f t="shared" si="0"/>
        <v>0</v>
      </c>
    </row>
    <row r="29" spans="2:6" x14ac:dyDescent="0.25">
      <c r="B29" s="76"/>
      <c r="C29" s="77" t="str">
        <f>'Unit Rates'!$A$139</f>
        <v>Culvert Cleaner</v>
      </c>
      <c r="D29" s="78"/>
      <c r="E29" s="79">
        <f>'Unit Rates'!$C$139</f>
        <v>0</v>
      </c>
      <c r="F29" s="80">
        <f t="shared" si="0"/>
        <v>0</v>
      </c>
    </row>
    <row r="30" spans="2:6" x14ac:dyDescent="0.25">
      <c r="B30" s="76"/>
      <c r="C30" s="77" t="str">
        <f>'Unit Rates'!$A$141</f>
        <v>Purchase gravel (m3)</v>
      </c>
      <c r="D30" s="78"/>
      <c r="E30" s="79">
        <f>'Unit Rates'!$C$141</f>
        <v>0.88</v>
      </c>
      <c r="F30" s="80">
        <f t="shared" si="0"/>
        <v>0</v>
      </c>
    </row>
    <row r="31" spans="2:6" x14ac:dyDescent="0.25">
      <c r="B31" s="76"/>
      <c r="C31" s="77" t="str">
        <f>'Unit Rates'!$A$142</f>
        <v>Gravel Push Up (m3)</v>
      </c>
      <c r="D31" s="78"/>
      <c r="E31" s="79">
        <f>'Unit Rates'!$C$142</f>
        <v>3</v>
      </c>
      <c r="F31" s="80">
        <f t="shared" si="0"/>
        <v>0</v>
      </c>
    </row>
    <row r="32" spans="2:6" x14ac:dyDescent="0.25">
      <c r="B32" s="76"/>
      <c r="C32" s="77" t="str">
        <f>'Unit Rates'!$A$143</f>
        <v>Purchase water (kL)</v>
      </c>
      <c r="D32" s="78"/>
      <c r="E32" s="79">
        <f>'Unit Rates'!$C$143</f>
        <v>1</v>
      </c>
      <c r="F32" s="80">
        <f t="shared" si="0"/>
        <v>0</v>
      </c>
    </row>
    <row r="33" spans="2:6" x14ac:dyDescent="0.25">
      <c r="B33" s="76"/>
      <c r="C33" s="77" t="str">
        <f>'Unit Rates'!$A$144</f>
        <v>Concrete contract crew (days)</v>
      </c>
      <c r="D33" s="78"/>
      <c r="E33" s="79">
        <f>'Unit Rates'!$C$144</f>
        <v>3500</v>
      </c>
      <c r="F33" s="80">
        <f t="shared" si="0"/>
        <v>0</v>
      </c>
    </row>
    <row r="34" spans="2:6" x14ac:dyDescent="0.25">
      <c r="B34" s="76"/>
      <c r="C34" s="77" t="str">
        <f>'Unit Rates'!$A$145</f>
        <v>Concrete (m3)</v>
      </c>
      <c r="D34" s="78"/>
      <c r="E34" s="79">
        <f>'Unit Rates'!$C$145</f>
        <v>300</v>
      </c>
      <c r="F34" s="80">
        <f t="shared" si="0"/>
        <v>0</v>
      </c>
    </row>
    <row r="35" spans="2:6" x14ac:dyDescent="0.25">
      <c r="B35" s="76"/>
      <c r="C35" s="77" t="str">
        <f>'Unit Rates'!$A$146</f>
        <v>Sand Subgrade Push Up (m3)</v>
      </c>
      <c r="D35" s="78"/>
      <c r="E35" s="79">
        <f>'Unit Rates'!$C$146</f>
        <v>0</v>
      </c>
      <c r="F35" s="80">
        <f t="shared" si="0"/>
        <v>0</v>
      </c>
    </row>
    <row r="36" spans="2:6" x14ac:dyDescent="0.25">
      <c r="B36" s="76"/>
      <c r="C36" s="77" t="str">
        <f>'Unit Rates'!$A$147</f>
        <v>450mm RCP</v>
      </c>
      <c r="D36" s="78"/>
      <c r="E36" s="79">
        <f>'Unit Rates'!$C$147</f>
        <v>250</v>
      </c>
      <c r="F36" s="80">
        <f t="shared" si="0"/>
        <v>0</v>
      </c>
    </row>
    <row r="37" spans="2:6" x14ac:dyDescent="0.25">
      <c r="B37" s="76"/>
      <c r="C37" s="77" t="str">
        <f>'Unit Rates'!$A$148</f>
        <v>375/450mm HW</v>
      </c>
      <c r="D37" s="78"/>
      <c r="E37" s="79">
        <f>'Unit Rates'!$C$148</f>
        <v>300</v>
      </c>
      <c r="F37" s="80">
        <f t="shared" si="0"/>
        <v>0</v>
      </c>
    </row>
    <row r="38" spans="2:6" x14ac:dyDescent="0.25">
      <c r="B38" s="76"/>
      <c r="C38" s="77" t="str">
        <f>'Unit Rates'!$A$149</f>
        <v>525/600mm HW</v>
      </c>
      <c r="D38" s="78"/>
      <c r="E38" s="79">
        <f>'Unit Rates'!$C$149</f>
        <v>375</v>
      </c>
      <c r="F38" s="80">
        <f t="shared" si="0"/>
        <v>0</v>
      </c>
    </row>
    <row r="39" spans="2:6" x14ac:dyDescent="0.25">
      <c r="B39" s="76"/>
      <c r="C39" s="77" t="str">
        <f>'Unit Rates'!$A$150</f>
        <v>900mm HW</v>
      </c>
      <c r="D39" s="78"/>
      <c r="E39" s="79">
        <f>'Unit Rates'!$C$150</f>
        <v>0</v>
      </c>
      <c r="F39" s="80">
        <f t="shared" si="0"/>
        <v>0</v>
      </c>
    </row>
    <row r="40" spans="2:6" x14ac:dyDescent="0.25">
      <c r="B40" s="76"/>
      <c r="C40" s="77" t="str">
        <f>'Unit Rates'!$A$151</f>
        <v>Rock Protection at 0.5m deep (m2)</v>
      </c>
      <c r="D40" s="78"/>
      <c r="E40" s="79">
        <f>'Unit Rates'!$C$151</f>
        <v>0</v>
      </c>
      <c r="F40" s="80">
        <f t="shared" si="0"/>
        <v>0</v>
      </c>
    </row>
    <row r="41" spans="2:6" x14ac:dyDescent="0.25">
      <c r="B41" s="76"/>
      <c r="C41" s="77" t="str">
        <f>'Unit Rates'!$A$152</f>
        <v>Bitumen 2 coat emulsion seal (m2)</v>
      </c>
      <c r="D41" s="78"/>
      <c r="E41" s="79">
        <f>'Unit Rates'!$C$152</f>
        <v>22</v>
      </c>
      <c r="F41" s="80">
        <f t="shared" si="0"/>
        <v>0</v>
      </c>
    </row>
    <row r="42" spans="2:6" x14ac:dyDescent="0.25">
      <c r="B42" s="76"/>
      <c r="C42" s="77" t="str">
        <f>'Unit Rates'!$A$153</f>
        <v>Traffic Signs and Cones (km/week)</v>
      </c>
      <c r="D42" s="78"/>
      <c r="E42" s="79">
        <f>'Unit Rates'!$C$153</f>
        <v>500</v>
      </c>
      <c r="F42" s="80">
        <f t="shared" si="0"/>
        <v>0</v>
      </c>
    </row>
    <row r="43" spans="2:6" x14ac:dyDescent="0.25">
      <c r="B43" s="76"/>
      <c r="C43" s="77" t="str">
        <f>'Unit Rates'!$A$154</f>
        <v>Custom 1</v>
      </c>
      <c r="D43" s="78"/>
      <c r="E43" s="79">
        <f>'Unit Rates'!$C$154</f>
        <v>0</v>
      </c>
      <c r="F43" s="80">
        <f t="shared" si="0"/>
        <v>0</v>
      </c>
    </row>
    <row r="44" spans="2:6" x14ac:dyDescent="0.25">
      <c r="B44" s="76"/>
      <c r="C44" s="77" t="str">
        <f>'Unit Rates'!$A$155</f>
        <v>Custom 2</v>
      </c>
      <c r="D44" s="78"/>
      <c r="E44" s="79">
        <f>'Unit Rates'!$C$155</f>
        <v>0</v>
      </c>
      <c r="F44" s="80">
        <f t="shared" si="0"/>
        <v>0</v>
      </c>
    </row>
    <row r="45" spans="2:6" x14ac:dyDescent="0.25">
      <c r="B45" s="76"/>
      <c r="C45" s="77" t="str">
        <f>'Unit Rates'!$A$156</f>
        <v>Custom 3</v>
      </c>
      <c r="D45" s="78"/>
      <c r="E45" s="79">
        <f>'Unit Rates'!$C$156</f>
        <v>0</v>
      </c>
      <c r="F45" s="80">
        <f t="shared" si="0"/>
        <v>0</v>
      </c>
    </row>
    <row r="46" spans="2:6" x14ac:dyDescent="0.25">
      <c r="B46" s="76"/>
      <c r="C46" s="77" t="str">
        <f>'Unit Rates'!$A$157</f>
        <v>Custom 4</v>
      </c>
      <c r="D46" s="78"/>
      <c r="E46" s="79">
        <f>'Unit Rates'!$C$157</f>
        <v>0</v>
      </c>
      <c r="F46" s="80">
        <f t="shared" si="0"/>
        <v>0</v>
      </c>
    </row>
    <row r="47" spans="2:6" x14ac:dyDescent="0.25">
      <c r="B47" s="76"/>
      <c r="C47" s="77" t="str">
        <f>'Unit Rates'!$A$158</f>
        <v>Custom 5</v>
      </c>
      <c r="D47" s="78"/>
      <c r="E47" s="79">
        <f>'Unit Rates'!$C$158</f>
        <v>0</v>
      </c>
      <c r="F47" s="80">
        <f t="shared" si="0"/>
        <v>0</v>
      </c>
    </row>
    <row r="48" spans="2:6" x14ac:dyDescent="0.25">
      <c r="B48" s="76"/>
      <c r="C48" s="77" t="str">
        <f>'Unit Rates'!$A$159</f>
        <v>Custom 6</v>
      </c>
      <c r="D48" s="78"/>
      <c r="E48" s="79">
        <f>'Unit Rates'!$C$159</f>
        <v>0</v>
      </c>
      <c r="F48" s="80">
        <f t="shared" si="0"/>
        <v>0</v>
      </c>
    </row>
    <row r="49" spans="2:6" x14ac:dyDescent="0.25">
      <c r="B49" s="76"/>
      <c r="C49" s="77" t="str">
        <f>'Unit Rates'!$A$160</f>
        <v>Custom 7</v>
      </c>
      <c r="D49" s="78"/>
      <c r="E49" s="79">
        <f>'Unit Rates'!$C$160</f>
        <v>0</v>
      </c>
      <c r="F49" s="80">
        <f t="shared" si="0"/>
        <v>0</v>
      </c>
    </row>
    <row r="50" spans="2:6" x14ac:dyDescent="0.25">
      <c r="B50" s="76"/>
      <c r="C50" s="77" t="str">
        <f>'Unit Rates'!$A$161</f>
        <v>Custom 8</v>
      </c>
      <c r="D50" s="78"/>
      <c r="E50" s="79">
        <f>'Unit Rates'!$C$161</f>
        <v>0</v>
      </c>
      <c r="F50" s="80">
        <f t="shared" si="0"/>
        <v>0</v>
      </c>
    </row>
    <row r="51" spans="2:6" x14ac:dyDescent="0.25">
      <c r="B51" s="81" t="s">
        <v>122</v>
      </c>
      <c r="C51" s="82" t="s">
        <v>42</v>
      </c>
      <c r="D51" s="83" t="s">
        <v>121</v>
      </c>
      <c r="E51" s="84" t="s">
        <v>149</v>
      </c>
      <c r="F51" s="85">
        <f>IFERROR(D31/(E4*1000),"")</f>
        <v>0</v>
      </c>
    </row>
    <row r="52" spans="2:6" x14ac:dyDescent="0.25">
      <c r="B52" s="86"/>
      <c r="C52" s="82" t="s">
        <v>43</v>
      </c>
      <c r="D52" s="83" t="s">
        <v>121</v>
      </c>
      <c r="E52" s="87"/>
      <c r="F52" s="88"/>
    </row>
    <row r="53" spans="2:6" x14ac:dyDescent="0.25">
      <c r="B53" s="89"/>
      <c r="C53" s="82" t="s">
        <v>44</v>
      </c>
      <c r="D53" s="83" t="s">
        <v>121</v>
      </c>
      <c r="E53" s="87"/>
      <c r="F53" s="88"/>
    </row>
  </sheetData>
  <sheetProtection sheet="1" objects="1" scenarios="1"/>
  <mergeCells count="1">
    <mergeCell ref="B4:D7"/>
  </mergeCells>
  <pageMargins left="0.47244094488188981" right="0.47244094488188981" top="0.47244094488188981" bottom="0.47244094488188981" header="0.31496062992125984" footer="0.31496062992125984"/>
  <pageSetup paperSize="193" scale="82" fitToHeight="0" orientation="portrait" r:id="rId1"/>
  <headerFooter scaleWithDoc="0">
    <oddFooter>&amp;L&amp;10DRFAWA - &amp;F, &amp;A&amp;R&amp;10&amp;P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Code!$B$2:$B$3</xm:f>
          </x14:formula1>
          <xm:sqref>D51:D53</xm:sqref>
        </x14:dataValidation>
        <x14:dataValidation type="list" allowBlank="1" showInputMessage="1" showErrorMessage="1" xr:uid="{00000000-0002-0000-0500-000001000000}">
          <x14:formula1>
            <xm:f>Code!$B$8:$B$10</xm:f>
          </x14:formula1>
          <xm:sqref>F3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15"/>
  <sheetViews>
    <sheetView showGridLines="0" showRuler="0" zoomScaleNormal="100" workbookViewId="0">
      <selection activeCell="D8" sqref="D8:H8"/>
    </sheetView>
  </sheetViews>
  <sheetFormatPr defaultColWidth="9" defaultRowHeight="15" x14ac:dyDescent="0.25"/>
  <cols>
    <col min="1" max="1" width="12.6640625" style="20" customWidth="1"/>
    <col min="2" max="2" width="31" style="21" customWidth="1"/>
    <col min="3" max="4" width="15.6640625" style="22" customWidth="1"/>
    <col min="5" max="5" width="15.6640625" style="20" customWidth="1"/>
    <col min="6" max="6" width="13.5546875" style="23" customWidth="1"/>
    <col min="7" max="8" width="13.5546875" style="21" customWidth="1"/>
    <col min="9" max="12" width="9" style="21"/>
    <col min="13" max="16384" width="9" style="20"/>
  </cols>
  <sheetData>
    <row r="1" spans="1:8" ht="75" customHeight="1" x14ac:dyDescent="0.25"/>
    <row r="2" spans="1:8" ht="20.25" customHeight="1" x14ac:dyDescent="0.25">
      <c r="A2" s="383" t="s">
        <v>206</v>
      </c>
      <c r="B2" s="384"/>
      <c r="C2" s="384"/>
      <c r="D2" s="384"/>
      <c r="E2" s="384"/>
      <c r="F2" s="384"/>
      <c r="G2" s="384"/>
      <c r="H2" s="385"/>
    </row>
    <row r="3" spans="1:8" ht="20.25" customHeight="1" x14ac:dyDescent="0.25">
      <c r="A3" s="454" t="s">
        <v>297</v>
      </c>
      <c r="B3" s="455"/>
      <c r="C3" s="455"/>
      <c r="D3" s="455"/>
      <c r="E3" s="455"/>
      <c r="F3" s="455"/>
      <c r="G3" s="455"/>
      <c r="H3" s="456"/>
    </row>
    <row r="4" spans="1:8" ht="20.25" customHeight="1" x14ac:dyDescent="0.25">
      <c r="A4" s="227" t="s">
        <v>298</v>
      </c>
      <c r="B4" s="227" t="s">
        <v>301</v>
      </c>
      <c r="C4" s="228" t="s">
        <v>299</v>
      </c>
      <c r="D4" s="457" t="s">
        <v>300</v>
      </c>
      <c r="E4" s="457"/>
      <c r="F4" s="457"/>
      <c r="G4" s="457"/>
      <c r="H4" s="457"/>
    </row>
    <row r="5" spans="1:8" s="21" customFormat="1" ht="20.25" customHeight="1" x14ac:dyDescent="0.25">
      <c r="A5" s="229">
        <v>9</v>
      </c>
      <c r="B5" s="230" t="s">
        <v>302</v>
      </c>
      <c r="C5" s="231">
        <v>43402</v>
      </c>
      <c r="D5" s="458" t="s">
        <v>303</v>
      </c>
      <c r="E5" s="458"/>
      <c r="F5" s="458"/>
      <c r="G5" s="458"/>
      <c r="H5" s="458"/>
    </row>
    <row r="6" spans="1:8" s="21" customFormat="1" ht="20.25" customHeight="1" x14ac:dyDescent="0.25">
      <c r="A6" s="229">
        <v>10</v>
      </c>
      <c r="B6" s="230" t="s">
        <v>302</v>
      </c>
      <c r="C6" s="231">
        <v>43405</v>
      </c>
      <c r="D6" s="458" t="s">
        <v>307</v>
      </c>
      <c r="E6" s="458"/>
      <c r="F6" s="458"/>
      <c r="G6" s="458"/>
      <c r="H6" s="458"/>
    </row>
    <row r="7" spans="1:8" s="21" customFormat="1" ht="42" customHeight="1" x14ac:dyDescent="0.25">
      <c r="A7" s="229">
        <v>11</v>
      </c>
      <c r="B7" s="230" t="s">
        <v>316</v>
      </c>
      <c r="C7" s="231">
        <v>43434</v>
      </c>
      <c r="D7" s="453" t="s">
        <v>334</v>
      </c>
      <c r="E7" s="453"/>
      <c r="F7" s="453"/>
      <c r="G7" s="453"/>
      <c r="H7" s="453"/>
    </row>
    <row r="8" spans="1:8" s="21" customFormat="1" ht="48" customHeight="1" x14ac:dyDescent="0.25">
      <c r="A8" s="229">
        <v>12</v>
      </c>
      <c r="B8" s="230" t="s">
        <v>302</v>
      </c>
      <c r="C8" s="231">
        <v>43588</v>
      </c>
      <c r="D8" s="453" t="s">
        <v>335</v>
      </c>
      <c r="E8" s="453"/>
      <c r="F8" s="453"/>
      <c r="G8" s="453"/>
      <c r="H8" s="453"/>
    </row>
    <row r="9" spans="1:8" s="21" customFormat="1" ht="30" customHeight="1" x14ac:dyDescent="0.25">
      <c r="A9" s="229">
        <v>13</v>
      </c>
      <c r="B9" s="230" t="s">
        <v>302</v>
      </c>
      <c r="C9" s="231">
        <v>43595</v>
      </c>
      <c r="D9" s="453" t="s">
        <v>352</v>
      </c>
      <c r="E9" s="453"/>
      <c r="F9" s="453"/>
      <c r="G9" s="453"/>
      <c r="H9" s="453"/>
    </row>
    <row r="10" spans="1:8" s="21" customFormat="1" ht="20.25" customHeight="1" x14ac:dyDescent="0.25">
      <c r="A10" s="229">
        <v>14</v>
      </c>
      <c r="B10" s="230" t="s">
        <v>355</v>
      </c>
      <c r="C10" s="231">
        <v>43598</v>
      </c>
      <c r="D10" s="453" t="s">
        <v>356</v>
      </c>
      <c r="E10" s="453"/>
      <c r="F10" s="453"/>
      <c r="G10" s="453"/>
      <c r="H10" s="453"/>
    </row>
    <row r="11" spans="1:8" s="21" customFormat="1" ht="20.25" customHeight="1" x14ac:dyDescent="0.25">
      <c r="A11" s="229"/>
      <c r="B11" s="230" t="s">
        <v>302</v>
      </c>
      <c r="C11" s="231">
        <v>43600</v>
      </c>
      <c r="D11" s="453" t="s">
        <v>359</v>
      </c>
      <c r="E11" s="453"/>
      <c r="F11" s="453"/>
      <c r="G11" s="453"/>
      <c r="H11" s="453"/>
    </row>
    <row r="12" spans="1:8" ht="31.2" customHeight="1" x14ac:dyDescent="0.25">
      <c r="A12" s="229">
        <v>15</v>
      </c>
      <c r="B12" s="230" t="s">
        <v>355</v>
      </c>
      <c r="C12" s="231">
        <v>43606</v>
      </c>
      <c r="D12" s="453" t="s">
        <v>363</v>
      </c>
      <c r="E12" s="453"/>
      <c r="F12" s="453"/>
      <c r="G12" s="453"/>
      <c r="H12" s="453"/>
    </row>
    <row r="13" spans="1:8" ht="49.2" customHeight="1" x14ac:dyDescent="0.25">
      <c r="A13" s="229">
        <v>16</v>
      </c>
      <c r="B13" s="230" t="s">
        <v>302</v>
      </c>
      <c r="C13" s="231">
        <v>43720</v>
      </c>
      <c r="D13" s="453" t="s">
        <v>416</v>
      </c>
      <c r="E13" s="453"/>
      <c r="F13" s="453"/>
      <c r="G13" s="453"/>
      <c r="H13" s="453"/>
    </row>
    <row r="14" spans="1:8" ht="22.2" customHeight="1" x14ac:dyDescent="0.25">
      <c r="A14" s="229">
        <v>17</v>
      </c>
      <c r="B14" s="230" t="s">
        <v>302</v>
      </c>
      <c r="C14" s="231">
        <v>43789</v>
      </c>
      <c r="D14" s="453" t="s">
        <v>419</v>
      </c>
      <c r="E14" s="453"/>
      <c r="F14" s="453"/>
      <c r="G14" s="453"/>
      <c r="H14" s="453"/>
    </row>
    <row r="15" spans="1:8" ht="58.95" customHeight="1" x14ac:dyDescent="0.25">
      <c r="A15" s="229">
        <v>18</v>
      </c>
      <c r="B15" s="230" t="s">
        <v>355</v>
      </c>
      <c r="C15" s="231">
        <v>43859</v>
      </c>
      <c r="D15" s="453" t="s">
        <v>435</v>
      </c>
      <c r="E15" s="453"/>
      <c r="F15" s="453"/>
      <c r="G15" s="453"/>
      <c r="H15" s="453"/>
    </row>
  </sheetData>
  <mergeCells count="14">
    <mergeCell ref="D15:H15"/>
    <mergeCell ref="D14:H14"/>
    <mergeCell ref="D13:H13"/>
    <mergeCell ref="D12:H12"/>
    <mergeCell ref="A2:H2"/>
    <mergeCell ref="A3:H3"/>
    <mergeCell ref="D4:H4"/>
    <mergeCell ref="D5:H5"/>
    <mergeCell ref="D9:H9"/>
    <mergeCell ref="D10:H10"/>
    <mergeCell ref="D11:H11"/>
    <mergeCell ref="D6:H6"/>
    <mergeCell ref="D7:H7"/>
    <mergeCell ref="D8:H8"/>
  </mergeCells>
  <pageMargins left="0.47244094488188981" right="0.47244094488188981" top="0.47244094488188981" bottom="0.47244094488188981" header="0.31496062992125984" footer="0.31496062992125984"/>
  <pageSetup paperSize="193" scale="70" fitToHeight="0" orientation="portrait" r:id="rId1"/>
  <headerFooter scaleWithDoc="0">
    <oddFooter>&amp;L&amp;10DRFAWA - &amp;F, &amp;A&amp;R&amp;10&amp;P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K137"/>
  <sheetViews>
    <sheetView topLeftCell="A16" zoomScale="90" zoomScaleNormal="90" workbookViewId="0">
      <selection activeCell="L41" sqref="L41"/>
    </sheetView>
  </sheetViews>
  <sheetFormatPr defaultColWidth="9" defaultRowHeight="14.4" x14ac:dyDescent="0.3"/>
  <cols>
    <col min="1" max="1" width="9" style="1"/>
    <col min="2" max="2" width="13" style="1" customWidth="1"/>
    <col min="3" max="8" width="9" style="1"/>
    <col min="9" max="9" width="36.6640625" style="1" customWidth="1"/>
    <col min="10" max="10" width="27.6640625" style="1" customWidth="1"/>
    <col min="11" max="11" width="9" style="1"/>
    <col min="12" max="12" width="40" style="1" customWidth="1"/>
    <col min="13" max="13" width="12" style="1" customWidth="1"/>
    <col min="14" max="14" width="43.6640625" style="3" bestFit="1" customWidth="1"/>
    <col min="15" max="17" width="9" style="1"/>
    <col min="18" max="18" width="11" style="4" customWidth="1"/>
    <col min="19" max="16384" width="9" style="1"/>
  </cols>
  <sheetData>
    <row r="1" spans="2:37" x14ac:dyDescent="0.3">
      <c r="R1" s="4">
        <f>SUM(R2:R33)</f>
        <v>24</v>
      </c>
    </row>
    <row r="2" spans="2:37" x14ac:dyDescent="0.3">
      <c r="B2" s="1" t="s">
        <v>120</v>
      </c>
      <c r="C2" s="1" t="s">
        <v>57</v>
      </c>
      <c r="D2" s="1" t="s">
        <v>324</v>
      </c>
      <c r="E2" s="1" t="s">
        <v>324</v>
      </c>
      <c r="F2" s="1" t="s">
        <v>324</v>
      </c>
      <c r="G2" s="1" t="s">
        <v>103</v>
      </c>
      <c r="I2" s="5" t="str">
        <f>CONCATENATE(J2,K2)</f>
        <v>Rough Surface</v>
      </c>
      <c r="J2" s="5" t="str">
        <f>'Unit Rates'!B63</f>
        <v>Rough Surface</v>
      </c>
      <c r="K2" s="6" t="str">
        <f>IF('Unit Rates'!A63="","",'Unit Rates'!A63)</f>
        <v/>
      </c>
      <c r="L2" s="5" t="str">
        <f>'Unit Rates'!D63</f>
        <v>Minor Grade</v>
      </c>
      <c r="M2" s="7">
        <f>'Unit Rates'!G63</f>
        <v>0.47399999999999998</v>
      </c>
      <c r="N2" s="8" t="str">
        <f t="shared" ref="N2:N51" si="0">IF(AND(LEFT(J2,15)=LEFT(J1,15),RIGHT(J2,15)=RIGHT(J1,15)),"",J2)</f>
        <v>Rough Surface</v>
      </c>
      <c r="O2" s="1">
        <f>IF(N2="","",MAX(O$1:O1)+1)</f>
        <v>1</v>
      </c>
      <c r="P2" s="9" t="str">
        <f>IFERROR(INDEX($N$2:$N$51,MATCH(ROW()-ROW($P$1),$O$2:$O$51,0)),"")</f>
        <v>Rough Surface</v>
      </c>
      <c r="Q2" s="7"/>
      <c r="R2" s="4">
        <f>IF(OR(P2="",LEFT(P2,6)="Custom"),0,1)</f>
        <v>1</v>
      </c>
      <c r="T2" s="1">
        <v>100</v>
      </c>
      <c r="U2" s="10">
        <v>0.15</v>
      </c>
      <c r="V2" s="1" t="s">
        <v>324</v>
      </c>
      <c r="X2" s="1" t="s">
        <v>383</v>
      </c>
      <c r="Y2" s="1" t="s">
        <v>384</v>
      </c>
      <c r="Z2" s="1" t="s">
        <v>372</v>
      </c>
      <c r="AA2" s="1" t="s">
        <v>373</v>
      </c>
      <c r="AB2" s="1" t="s">
        <v>374</v>
      </c>
      <c r="AC2" s="1" t="s">
        <v>396</v>
      </c>
      <c r="AD2" s="1" t="s">
        <v>375</v>
      </c>
      <c r="AE2" s="1" t="s">
        <v>376</v>
      </c>
      <c r="AF2" s="1" t="s">
        <v>377</v>
      </c>
      <c r="AG2" s="1" t="s">
        <v>378</v>
      </c>
      <c r="AH2" s="1" t="s">
        <v>379</v>
      </c>
      <c r="AI2" s="1" t="s">
        <v>380</v>
      </c>
      <c r="AJ2" s="1" t="s">
        <v>381</v>
      </c>
      <c r="AK2" s="1" t="s">
        <v>382</v>
      </c>
    </row>
    <row r="3" spans="2:37" x14ac:dyDescent="0.3">
      <c r="B3" s="1" t="s">
        <v>121</v>
      </c>
      <c r="C3" s="1" t="s">
        <v>58</v>
      </c>
      <c r="D3" s="1" t="s">
        <v>423</v>
      </c>
      <c r="E3" s="1" t="s">
        <v>81</v>
      </c>
      <c r="F3" s="1" t="str">
        <f>LEFT('Unit Rates'!A28,4)</f>
        <v>2018</v>
      </c>
      <c r="G3" s="1" t="s">
        <v>104</v>
      </c>
      <c r="I3" s="5" t="str">
        <f t="shared" ref="I3:I51" si="1">CONCATENATE(J3,K3)</f>
        <v>Gravel Surface Washoff</v>
      </c>
      <c r="J3" s="5" t="str">
        <f>'Unit Rates'!B64</f>
        <v>Gravel Surface Washoff</v>
      </c>
      <c r="K3" s="6" t="str">
        <f>IF('Unit Rates'!A64="","",'Unit Rates'!A64)</f>
        <v/>
      </c>
      <c r="L3" s="5" t="str">
        <f>'Unit Rates'!D64</f>
        <v>Medium Grade</v>
      </c>
      <c r="M3" s="7">
        <f>'Unit Rates'!G64</f>
        <v>3.828125</v>
      </c>
      <c r="N3" s="8" t="str">
        <f t="shared" si="0"/>
        <v>Gravel Surface Washoff</v>
      </c>
      <c r="O3" s="1">
        <f>IF(N3="","",MAX(O$1:O2)+1)</f>
        <v>2</v>
      </c>
      <c r="P3" s="9" t="str">
        <f t="shared" ref="P3:P51" si="2">IFERROR(INDEX($N$2:$N$51,MATCH(ROW()-ROW($P$1),$O$2:$O$51,0)),"")</f>
        <v>Gravel Surface Washoff</v>
      </c>
      <c r="Q3" s="7"/>
      <c r="R3" s="4">
        <f t="shared" ref="R3:R51" si="3">IF(OR(P3="",LEFT(P3,6)="Custom"),0,1)</f>
        <v>1</v>
      </c>
      <c r="T3" s="1">
        <v>99</v>
      </c>
      <c r="U3" s="10">
        <f>U2+0.005</f>
        <v>0.155</v>
      </c>
      <c r="V3" s="1">
        <v>10</v>
      </c>
    </row>
    <row r="4" spans="2:37" x14ac:dyDescent="0.3">
      <c r="C4" s="1" t="s">
        <v>59</v>
      </c>
      <c r="D4" s="1" t="s">
        <v>422</v>
      </c>
      <c r="E4" s="1" t="s">
        <v>82</v>
      </c>
      <c r="F4" s="1" t="str">
        <f>LEFT('Unit Rates'!A29,4)</f>
        <v>2019</v>
      </c>
      <c r="G4" s="1" t="s">
        <v>105</v>
      </c>
      <c r="I4" s="5" t="str">
        <f t="shared" si="1"/>
        <v>Pavement Scour (Unsealed)Minor</v>
      </c>
      <c r="J4" s="5" t="str">
        <f>'Unit Rates'!B65</f>
        <v>Pavement Scour (Unsealed)</v>
      </c>
      <c r="K4" s="6" t="str">
        <f>IF('Unit Rates'!A65="","",'Unit Rates'!A65)</f>
        <v>Minor</v>
      </c>
      <c r="L4" s="5" t="str">
        <f>'Unit Rates'!D65</f>
        <v>Heavy Grade</v>
      </c>
      <c r="M4" s="7">
        <f>'Unit Rates'!G65</f>
        <v>19.755208333333329</v>
      </c>
      <c r="N4" s="8" t="str">
        <f t="shared" si="0"/>
        <v>Pavement Scour (Unsealed)</v>
      </c>
      <c r="O4" s="1">
        <f>IF(N4="","",MAX(O$1:O3)+1)</f>
        <v>3</v>
      </c>
      <c r="P4" s="9" t="str">
        <f t="shared" si="2"/>
        <v>Pavement Scour (Unsealed)</v>
      </c>
      <c r="Q4" s="7"/>
      <c r="R4" s="4">
        <f t="shared" si="3"/>
        <v>1</v>
      </c>
      <c r="T4" s="1">
        <v>98</v>
      </c>
      <c r="U4" s="10">
        <f t="shared" ref="U4:U67" si="4">U3+0.005</f>
        <v>0.16</v>
      </c>
      <c r="V4" s="1">
        <v>9</v>
      </c>
      <c r="X4" s="1" t="s">
        <v>385</v>
      </c>
      <c r="Y4" s="1" t="s">
        <v>371</v>
      </c>
      <c r="Z4" s="1" t="s">
        <v>387</v>
      </c>
      <c r="AA4" s="1" t="s">
        <v>392</v>
      </c>
      <c r="AB4" s="1" t="s">
        <v>414</v>
      </c>
      <c r="AC4" s="1" t="s">
        <v>397</v>
      </c>
      <c r="AD4" s="1" t="s">
        <v>400</v>
      </c>
      <c r="AI4" s="1" t="s">
        <v>394</v>
      </c>
    </row>
    <row r="5" spans="2:37" x14ac:dyDescent="0.3">
      <c r="C5" s="1" t="s">
        <v>60</v>
      </c>
      <c r="E5" s="1" t="s">
        <v>83</v>
      </c>
      <c r="F5" s="1" t="str">
        <f>LEFT('Unit Rates'!A30,4)</f>
        <v>2020</v>
      </c>
      <c r="I5" s="5" t="str">
        <f t="shared" si="1"/>
        <v>Pavement Scour (Unsealed)Medium</v>
      </c>
      <c r="J5" s="5" t="str">
        <f>'Unit Rates'!B66</f>
        <v>Pavement Scour (Unsealed)</v>
      </c>
      <c r="K5" s="6" t="str">
        <f>IF('Unit Rates'!A66="","",'Unit Rates'!A66)</f>
        <v>Medium</v>
      </c>
      <c r="L5" s="5" t="str">
        <f>'Unit Rates'!D66</f>
        <v>Gravel Resheet</v>
      </c>
      <c r="M5" s="7">
        <f>'Unit Rates'!G66</f>
        <v>42.519531249999993</v>
      </c>
      <c r="N5" s="8" t="str">
        <f t="shared" si="0"/>
        <v/>
      </c>
      <c r="O5" s="1" t="str">
        <f>IF(N5="","",MAX(O$1:O4)+1)</f>
        <v/>
      </c>
      <c r="P5" s="9" t="str">
        <f t="shared" si="2"/>
        <v>Pavement Scour (Sealed)</v>
      </c>
      <c r="Q5" s="7"/>
      <c r="R5" s="4">
        <f t="shared" si="3"/>
        <v>1</v>
      </c>
      <c r="T5" s="1">
        <v>97</v>
      </c>
      <c r="U5" s="10">
        <f t="shared" si="4"/>
        <v>0.16500000000000001</v>
      </c>
      <c r="V5" s="1">
        <v>8</v>
      </c>
      <c r="Z5" s="1" t="s">
        <v>386</v>
      </c>
      <c r="AA5" s="1" t="s">
        <v>393</v>
      </c>
      <c r="AB5" s="1" t="s">
        <v>394</v>
      </c>
      <c r="AC5" s="1" t="s">
        <v>398</v>
      </c>
      <c r="AD5" s="1" t="s">
        <v>401</v>
      </c>
      <c r="AI5" s="1" t="s">
        <v>403</v>
      </c>
    </row>
    <row r="6" spans="2:37" x14ac:dyDescent="0.3">
      <c r="C6" s="1" t="s">
        <v>459</v>
      </c>
      <c r="E6" s="1" t="s">
        <v>84</v>
      </c>
      <c r="F6" s="1" t="str">
        <f>LEFT('Unit Rates'!A31,4)</f>
        <v>2021</v>
      </c>
      <c r="I6" s="5" t="str">
        <f t="shared" si="1"/>
        <v>Pavement Scour (Unsealed)Heavy</v>
      </c>
      <c r="J6" s="5" t="str">
        <f>'Unit Rates'!B67</f>
        <v>Pavement Scour (Unsealed)</v>
      </c>
      <c r="K6" s="6" t="str">
        <f>IF('Unit Rates'!A67="","",'Unit Rates'!A67)</f>
        <v>Heavy</v>
      </c>
      <c r="L6" s="5" t="str">
        <f>'Unit Rates'!D67</f>
        <v>Pavement Reconstruct</v>
      </c>
      <c r="M6" s="7">
        <f>'Unit Rates'!G67</f>
        <v>85.039062499999986</v>
      </c>
      <c r="N6" s="8" t="str">
        <f t="shared" si="0"/>
        <v/>
      </c>
      <c r="O6" s="1" t="str">
        <f>IF(N6="","",MAX(O$1:O5)+1)</f>
        <v/>
      </c>
      <c r="P6" s="9" t="str">
        <f t="shared" si="2"/>
        <v>Road Silt/Debris</v>
      </c>
      <c r="Q6" s="7"/>
      <c r="R6" s="4">
        <f t="shared" si="3"/>
        <v>1</v>
      </c>
      <c r="T6" s="1">
        <v>96</v>
      </c>
      <c r="U6" s="10">
        <f t="shared" si="4"/>
        <v>0.17</v>
      </c>
      <c r="V6" s="1">
        <v>7</v>
      </c>
      <c r="Z6" s="1" t="s">
        <v>388</v>
      </c>
      <c r="AB6" s="1" t="s">
        <v>395</v>
      </c>
      <c r="AC6" s="1" t="s">
        <v>399</v>
      </c>
      <c r="AD6" s="1" t="s">
        <v>402</v>
      </c>
      <c r="AI6" s="1" t="s">
        <v>404</v>
      </c>
    </row>
    <row r="7" spans="2:37" x14ac:dyDescent="0.3">
      <c r="E7" s="1" t="s">
        <v>85</v>
      </c>
      <c r="F7" s="1" t="str">
        <f>LEFT('Unit Rates'!A32,4)</f>
        <v>2022</v>
      </c>
      <c r="I7" s="5" t="str">
        <f t="shared" si="1"/>
        <v>Pavement Scour (Sealed)Minor</v>
      </c>
      <c r="J7" s="5" t="str">
        <f>'Unit Rates'!B68</f>
        <v>Pavement Scour (Sealed)</v>
      </c>
      <c r="K7" s="6" t="str">
        <f>IF('Unit Rates'!A68="","",'Unit Rates'!A68)</f>
        <v>Minor</v>
      </c>
      <c r="L7" s="5" t="str">
        <f>'Unit Rates'!D68</f>
        <v>Repatch Seal</v>
      </c>
      <c r="M7" s="7">
        <f>'Unit Rates'!G68</f>
        <v>431.67187499999989</v>
      </c>
      <c r="N7" s="8" t="str">
        <f t="shared" si="0"/>
        <v>Pavement Scour (Sealed)</v>
      </c>
      <c r="O7" s="1">
        <f>IF(N7="","",MAX(O$1:O6)+1)</f>
        <v>4</v>
      </c>
      <c r="P7" s="9" t="str">
        <f t="shared" si="2"/>
        <v>Drain Silt/Debris</v>
      </c>
      <c r="Q7" s="7"/>
      <c r="R7" s="4">
        <f t="shared" si="3"/>
        <v>1</v>
      </c>
      <c r="T7" s="1">
        <v>95</v>
      </c>
      <c r="U7" s="10">
        <f t="shared" si="4"/>
        <v>0.17500000000000002</v>
      </c>
      <c r="V7" s="1">
        <v>6</v>
      </c>
      <c r="Z7" s="1" t="s">
        <v>389</v>
      </c>
    </row>
    <row r="8" spans="2:37" x14ac:dyDescent="0.3">
      <c r="B8" s="1" t="s">
        <v>38</v>
      </c>
      <c r="E8" s="1" t="s">
        <v>86</v>
      </c>
      <c r="F8" s="1" t="str">
        <f>LEFT('Unit Rates'!A33,4)</f>
        <v>2023</v>
      </c>
      <c r="I8" s="5" t="str">
        <f t="shared" si="1"/>
        <v>Pavement Scour (Sealed)Medium</v>
      </c>
      <c r="J8" s="5" t="str">
        <f>'Unit Rates'!B69</f>
        <v>Pavement Scour (Sealed)</v>
      </c>
      <c r="K8" s="6" t="str">
        <f>IF('Unit Rates'!A69="","",'Unit Rates'!A69)</f>
        <v>Medium</v>
      </c>
      <c r="L8" s="5" t="str">
        <f>'Unit Rates'!D69</f>
        <v>Reinstate Seal &amp; Pavement</v>
      </c>
      <c r="M8" s="7">
        <f>'Unit Rates'!G69</f>
        <v>556.28124999999989</v>
      </c>
      <c r="N8" s="8" t="str">
        <f t="shared" si="0"/>
        <v/>
      </c>
      <c r="O8" s="1" t="str">
        <f>IF(N8="","",MAX(O$1:O7)+1)</f>
        <v/>
      </c>
      <c r="P8" s="9" t="str">
        <f t="shared" si="2"/>
        <v>Drain Scour</v>
      </c>
      <c r="Q8" s="7"/>
      <c r="R8" s="4">
        <f t="shared" si="3"/>
        <v>1</v>
      </c>
      <c r="T8" s="1">
        <v>94</v>
      </c>
      <c r="U8" s="10">
        <f t="shared" si="4"/>
        <v>0.18000000000000002</v>
      </c>
      <c r="V8" s="1">
        <v>5</v>
      </c>
      <c r="Z8" s="1" t="s">
        <v>390</v>
      </c>
    </row>
    <row r="9" spans="2:37" x14ac:dyDescent="0.3">
      <c r="B9" s="1" t="s">
        <v>222</v>
      </c>
      <c r="E9" s="1" t="s">
        <v>80</v>
      </c>
      <c r="F9" s="1" t="str">
        <f>LEFT('Unit Rates'!A34,4)</f>
        <v>2024</v>
      </c>
      <c r="I9" s="5" t="str">
        <f t="shared" si="1"/>
        <v>Pavement Scour (Sealed)Heavy</v>
      </c>
      <c r="J9" s="5" t="str">
        <f>'Unit Rates'!B70</f>
        <v>Pavement Scour (Sealed)</v>
      </c>
      <c r="K9" s="6" t="str">
        <f>IF('Unit Rates'!A70="","",'Unit Rates'!A70)</f>
        <v>Heavy</v>
      </c>
      <c r="L9" s="5" t="str">
        <f>'Unit Rates'!D70</f>
        <v>Reconstruct Seal &amp; Pavement</v>
      </c>
      <c r="M9" s="7">
        <f>'Unit Rates'!G70</f>
        <v>832.87499999999977</v>
      </c>
      <c r="N9" s="8" t="str">
        <f t="shared" si="0"/>
        <v/>
      </c>
      <c r="O9" s="1" t="str">
        <f>IF(N9="","",MAX(O$1:O8)+1)</f>
        <v/>
      </c>
      <c r="P9" s="9" t="str">
        <f t="shared" si="2"/>
        <v>Shoulder Scour</v>
      </c>
      <c r="Q9" s="7"/>
      <c r="R9" s="4">
        <f t="shared" si="3"/>
        <v>1</v>
      </c>
      <c r="T9" s="1">
        <v>93</v>
      </c>
      <c r="U9" s="10">
        <f t="shared" si="4"/>
        <v>0.18500000000000003</v>
      </c>
      <c r="V9" s="1">
        <v>4</v>
      </c>
      <c r="Z9" s="1" t="s">
        <v>391</v>
      </c>
    </row>
    <row r="10" spans="2:37" x14ac:dyDescent="0.3">
      <c r="B10" s="1" t="s">
        <v>223</v>
      </c>
      <c r="E10" s="1" t="s">
        <v>87</v>
      </c>
      <c r="F10" s="1" t="str">
        <f>LEFT('Unit Rates'!A35,4)</f>
        <v>2025</v>
      </c>
      <c r="I10" s="5" t="str">
        <f t="shared" si="1"/>
        <v>Road Silt/DebrisMinor</v>
      </c>
      <c r="J10" s="5" t="str">
        <f>'Unit Rates'!B71</f>
        <v>Road Silt/Debris</v>
      </c>
      <c r="K10" s="6" t="str">
        <f>IF('Unit Rates'!A71="","",'Unit Rates'!A71)</f>
        <v>Minor</v>
      </c>
      <c r="L10" s="5" t="str">
        <f>'Unit Rates'!D71</f>
        <v>Pavement Silt/Debris Removal - Minor</v>
      </c>
      <c r="M10" s="7">
        <f>'Unit Rates'!G71</f>
        <v>1.2825</v>
      </c>
      <c r="N10" s="8" t="str">
        <f t="shared" si="0"/>
        <v>Road Silt/Debris</v>
      </c>
      <c r="O10" s="1">
        <f>IF(N10="","",MAX(O$1:O9)+1)</f>
        <v>5</v>
      </c>
      <c r="P10" s="9" t="str">
        <f t="shared" si="2"/>
        <v>Crossover Scour</v>
      </c>
      <c r="Q10" s="7"/>
      <c r="R10" s="4">
        <f t="shared" si="3"/>
        <v>1</v>
      </c>
      <c r="T10" s="1">
        <v>92</v>
      </c>
      <c r="U10" s="10">
        <f t="shared" si="4"/>
        <v>0.19000000000000003</v>
      </c>
      <c r="V10" s="1">
        <v>3</v>
      </c>
    </row>
    <row r="11" spans="2:37" x14ac:dyDescent="0.3">
      <c r="E11" s="1" t="s">
        <v>88</v>
      </c>
      <c r="F11" s="1" t="str">
        <f>LEFT('Unit Rates'!A36,4)</f>
        <v>2026</v>
      </c>
      <c r="I11" s="5" t="str">
        <f t="shared" si="1"/>
        <v>Road Silt/DebrisMedium</v>
      </c>
      <c r="J11" s="5" t="str">
        <f>'Unit Rates'!B72</f>
        <v>Road Silt/Debris</v>
      </c>
      <c r="K11" s="6" t="str">
        <f>IF('Unit Rates'!A72="","",'Unit Rates'!A72)</f>
        <v>Medium</v>
      </c>
      <c r="L11" s="5" t="str">
        <f>'Unit Rates'!D72</f>
        <v>Pavement Silt/Debris Removal - Medium</v>
      </c>
      <c r="M11" s="7">
        <f>'Unit Rates'!G72</f>
        <v>17.685546874999996</v>
      </c>
      <c r="N11" s="8" t="str">
        <f t="shared" si="0"/>
        <v/>
      </c>
      <c r="O11" s="1" t="str">
        <f>IF(N11="","",MAX(O$1:O10)+1)</f>
        <v/>
      </c>
      <c r="P11" s="9" t="str">
        <f t="shared" si="2"/>
        <v>Scour Protection Damage</v>
      </c>
      <c r="Q11" s="7"/>
      <c r="R11" s="4">
        <f t="shared" si="3"/>
        <v>1</v>
      </c>
      <c r="T11" s="1">
        <v>91</v>
      </c>
      <c r="U11" s="10">
        <f t="shared" si="4"/>
        <v>0.19500000000000003</v>
      </c>
      <c r="V11" s="1">
        <v>2</v>
      </c>
    </row>
    <row r="12" spans="2:37" x14ac:dyDescent="0.3">
      <c r="B12" s="1" t="s">
        <v>446</v>
      </c>
      <c r="E12" s="1" t="s">
        <v>89</v>
      </c>
      <c r="F12" s="1" t="str">
        <f>LEFT('Unit Rates'!A37,4)</f>
        <v>2027</v>
      </c>
      <c r="I12" s="5" t="str">
        <f t="shared" si="1"/>
        <v>Road Silt/DebrisHeavy</v>
      </c>
      <c r="J12" s="5" t="str">
        <f>'Unit Rates'!B73</f>
        <v>Road Silt/Debris</v>
      </c>
      <c r="K12" s="6" t="str">
        <f>IF('Unit Rates'!A73="","",'Unit Rates'!A73)</f>
        <v>Heavy</v>
      </c>
      <c r="L12" s="5" t="str">
        <f>'Unit Rates'!D73</f>
        <v>Pavement Silt/Debris Removal - Heavy</v>
      </c>
      <c r="M12" s="7">
        <f>'Unit Rates'!G73</f>
        <v>29.387499999999999</v>
      </c>
      <c r="N12" s="8" t="str">
        <f t="shared" si="0"/>
        <v/>
      </c>
      <c r="O12" s="1" t="str">
        <f>IF(N12="","",MAX(O$1:O11)+1)</f>
        <v/>
      </c>
      <c r="P12" s="9" t="str">
        <f t="shared" si="2"/>
        <v>Culvert End Scour</v>
      </c>
      <c r="Q12" s="7"/>
      <c r="R12" s="4">
        <f t="shared" si="3"/>
        <v>1</v>
      </c>
      <c r="T12" s="1">
        <v>90</v>
      </c>
      <c r="U12" s="10">
        <f t="shared" si="4"/>
        <v>0.20000000000000004</v>
      </c>
      <c r="V12" s="1">
        <v>1</v>
      </c>
    </row>
    <row r="13" spans="2:37" x14ac:dyDescent="0.3">
      <c r="E13" s="1" t="s">
        <v>90</v>
      </c>
      <c r="F13" s="1" t="str">
        <f>CONCATENATE("20",RIGHT('Unit Rates'!A37,2))</f>
        <v>2028</v>
      </c>
      <c r="I13" s="5" t="str">
        <f t="shared" si="1"/>
        <v>Drain Silt/DebrisMinor</v>
      </c>
      <c r="J13" s="5" t="str">
        <f>'Unit Rates'!B74</f>
        <v>Drain Silt/Debris</v>
      </c>
      <c r="K13" s="6" t="str">
        <f>IF('Unit Rates'!A74="","",'Unit Rates'!A74)</f>
        <v>Minor</v>
      </c>
      <c r="L13" s="5" t="str">
        <f>'Unit Rates'!D74</f>
        <v>Drain Silt/Debris Removal - Minor</v>
      </c>
      <c r="M13" s="7">
        <f>'Unit Rates'!G74</f>
        <v>2.2200000000000002</v>
      </c>
      <c r="N13" s="8" t="str">
        <f t="shared" si="0"/>
        <v>Drain Silt/Debris</v>
      </c>
      <c r="O13" s="1">
        <f>IF(N13="","",MAX(O$1:O12)+1)</f>
        <v>6</v>
      </c>
      <c r="P13" s="9" t="str">
        <f t="shared" si="2"/>
        <v>Culvert Headwall Damage</v>
      </c>
      <c r="Q13" s="7"/>
      <c r="R13" s="4">
        <f t="shared" si="3"/>
        <v>1</v>
      </c>
      <c r="T13" s="1">
        <v>89</v>
      </c>
      <c r="U13" s="10">
        <f t="shared" si="4"/>
        <v>0.20500000000000004</v>
      </c>
    </row>
    <row r="14" spans="2:37" x14ac:dyDescent="0.3">
      <c r="E14" s="1" t="s">
        <v>91</v>
      </c>
      <c r="I14" s="5" t="str">
        <f t="shared" si="1"/>
        <v>Drain Silt/DebrisMedium</v>
      </c>
      <c r="J14" s="5" t="str">
        <f>'Unit Rates'!B75</f>
        <v>Drain Silt/Debris</v>
      </c>
      <c r="K14" s="6" t="str">
        <f>IF('Unit Rates'!A75="","",'Unit Rates'!A75)</f>
        <v>Medium</v>
      </c>
      <c r="L14" s="5" t="str">
        <f>'Unit Rates'!D75</f>
        <v>Drain Silt/Debris Removal - Medium</v>
      </c>
      <c r="M14" s="7">
        <f>'Unit Rates'!G75</f>
        <v>10.456250000000001</v>
      </c>
      <c r="N14" s="8" t="str">
        <f t="shared" si="0"/>
        <v/>
      </c>
      <c r="O14" s="1" t="str">
        <f>IF(N14="","",MAX(O$1:O13)+1)</f>
        <v/>
      </c>
      <c r="P14" s="9" t="str">
        <f t="shared" si="2"/>
        <v>Culvert Pipe Damage</v>
      </c>
      <c r="Q14" s="7"/>
      <c r="R14" s="4">
        <f t="shared" si="3"/>
        <v>1</v>
      </c>
      <c r="T14" s="1">
        <v>88</v>
      </c>
      <c r="U14" s="10">
        <f t="shared" si="4"/>
        <v>0.21000000000000005</v>
      </c>
    </row>
    <row r="15" spans="2:37" x14ac:dyDescent="0.3">
      <c r="I15" s="5" t="str">
        <f t="shared" si="1"/>
        <v>Drain Silt/DebrisHeavy</v>
      </c>
      <c r="J15" s="5" t="str">
        <f>'Unit Rates'!B76</f>
        <v>Drain Silt/Debris</v>
      </c>
      <c r="K15" s="6" t="str">
        <f>IF('Unit Rates'!A76="","",'Unit Rates'!A76)</f>
        <v>Heavy</v>
      </c>
      <c r="L15" s="5" t="str">
        <f>'Unit Rates'!D76</f>
        <v>Drain Silt/Debris Removal - Heavy</v>
      </c>
      <c r="M15" s="7">
        <f>'Unit Rates'!G76</f>
        <v>29.35</v>
      </c>
      <c r="N15" s="8" t="str">
        <f t="shared" si="0"/>
        <v/>
      </c>
      <c r="O15" s="1" t="str">
        <f>IF(N15="","",MAX(O$1:O14)+1)</f>
        <v/>
      </c>
      <c r="P15" s="9" t="str">
        <f t="shared" si="2"/>
        <v>Culvert Apron Damage</v>
      </c>
      <c r="Q15" s="7"/>
      <c r="R15" s="4">
        <f t="shared" si="3"/>
        <v>1</v>
      </c>
      <c r="T15" s="1">
        <v>87</v>
      </c>
      <c r="U15" s="10">
        <f t="shared" si="4"/>
        <v>0.21500000000000005</v>
      </c>
    </row>
    <row r="16" spans="2:37" x14ac:dyDescent="0.3">
      <c r="B16" s="2">
        <f>DATEVALUE(CONCATENATE('Unit Rates'!D23," ", 'Unit Rates'!E23))</f>
        <v>44470</v>
      </c>
      <c r="C16" s="1" t="s">
        <v>423</v>
      </c>
      <c r="D16" s="1" t="s">
        <v>424</v>
      </c>
      <c r="I16" s="5" t="str">
        <f t="shared" si="1"/>
        <v>Drain ScourMinor</v>
      </c>
      <c r="J16" s="5" t="str">
        <f>'Unit Rates'!B77</f>
        <v>Drain Scour</v>
      </c>
      <c r="K16" s="6" t="str">
        <f>IF('Unit Rates'!A77="","",'Unit Rates'!A77)</f>
        <v>Minor</v>
      </c>
      <c r="L16" s="5" t="str">
        <f>'Unit Rates'!D77</f>
        <v>Drain Reshape</v>
      </c>
      <c r="M16" s="7">
        <f>'Unit Rates'!G77</f>
        <v>1.18875</v>
      </c>
      <c r="N16" s="8" t="str">
        <f t="shared" si="0"/>
        <v>Drain Scour</v>
      </c>
      <c r="O16" s="1">
        <f>IF(N16="","",MAX(O$1:O15)+1)</f>
        <v>7</v>
      </c>
      <c r="P16" s="9" t="str">
        <f t="shared" si="2"/>
        <v>Culvert Complete Washout</v>
      </c>
      <c r="Q16" s="7"/>
      <c r="R16" s="4">
        <f t="shared" si="3"/>
        <v>1</v>
      </c>
      <c r="T16" s="1">
        <v>86</v>
      </c>
      <c r="U16" s="10">
        <f t="shared" si="4"/>
        <v>0.22000000000000006</v>
      </c>
    </row>
    <row r="17" spans="2:21" x14ac:dyDescent="0.3">
      <c r="B17" s="2">
        <f>DATEVALUE(CONCATENATE("July"," ",LEFT('Unit Rates'!A28,4)))</f>
        <v>43282</v>
      </c>
      <c r="C17" s="1">
        <f>'Unit Rates'!B$28/12</f>
        <v>6.1666666666666719E-3</v>
      </c>
      <c r="D17" s="1">
        <f>'Unit Rates'!C$28/12</f>
        <v>6.1666666666666719E-3</v>
      </c>
      <c r="I17" s="5" t="str">
        <f t="shared" si="1"/>
        <v>Drain ScourMedium</v>
      </c>
      <c r="J17" s="5" t="str">
        <f>'Unit Rates'!B78</f>
        <v>Drain Scour</v>
      </c>
      <c r="K17" s="6" t="str">
        <f>IF('Unit Rates'!A78="","",'Unit Rates'!A78)</f>
        <v>Medium</v>
      </c>
      <c r="L17" s="5" t="str">
        <f>'Unit Rates'!D78</f>
        <v>Drain Reinstate</v>
      </c>
      <c r="M17" s="7">
        <f>'Unit Rates'!G78</f>
        <v>17.363281249999996</v>
      </c>
      <c r="N17" s="8" t="str">
        <f t="shared" si="0"/>
        <v/>
      </c>
      <c r="O17" s="1" t="str">
        <f>IF(N17="","",MAX(O$1:O16)+1)</f>
        <v/>
      </c>
      <c r="P17" s="9" t="str">
        <f t="shared" si="2"/>
        <v>Traffic Hazard</v>
      </c>
      <c r="Q17" s="7"/>
      <c r="R17" s="4">
        <f t="shared" si="3"/>
        <v>1</v>
      </c>
      <c r="T17" s="1">
        <v>85</v>
      </c>
      <c r="U17" s="10">
        <f t="shared" si="4"/>
        <v>0.22500000000000006</v>
      </c>
    </row>
    <row r="18" spans="2:21" x14ac:dyDescent="0.3">
      <c r="B18" s="2">
        <f t="shared" ref="B18:B49" si="5">EDATE(B17,1)</f>
        <v>43313</v>
      </c>
      <c r="C18" s="1">
        <f>'Unit Rates'!B$28/12</f>
        <v>6.1666666666666719E-3</v>
      </c>
      <c r="D18" s="1">
        <f>'Unit Rates'!C$28/12</f>
        <v>6.1666666666666719E-3</v>
      </c>
      <c r="I18" s="5" t="str">
        <f t="shared" si="1"/>
        <v>Drain ScourHeavy</v>
      </c>
      <c r="J18" s="5" t="str">
        <f>'Unit Rates'!B79</f>
        <v>Drain Scour</v>
      </c>
      <c r="K18" s="6" t="str">
        <f>IF('Unit Rates'!A79="","",'Unit Rates'!A79)</f>
        <v>Heavy</v>
      </c>
      <c r="L18" s="5" t="str">
        <f>'Unit Rates'!D79</f>
        <v>Drain Reconstruct</v>
      </c>
      <c r="M18" s="7">
        <f>'Unit Rates'!G79</f>
        <v>34.490624999999994</v>
      </c>
      <c r="N18" s="8" t="str">
        <f t="shared" si="0"/>
        <v/>
      </c>
      <c r="O18" s="1" t="str">
        <f>IF(N18="","",MAX(O$1:O17)+1)</f>
        <v/>
      </c>
      <c r="P18" s="9" t="str">
        <f t="shared" si="2"/>
        <v>Guidepost/Sign Damage</v>
      </c>
      <c r="Q18" s="7"/>
      <c r="R18" s="4">
        <f t="shared" si="3"/>
        <v>1</v>
      </c>
      <c r="T18" s="1">
        <v>84</v>
      </c>
      <c r="U18" s="10">
        <f t="shared" si="4"/>
        <v>0.23000000000000007</v>
      </c>
    </row>
    <row r="19" spans="2:21" x14ac:dyDescent="0.3">
      <c r="B19" s="2">
        <f t="shared" si="5"/>
        <v>43344</v>
      </c>
      <c r="C19" s="1">
        <f>'Unit Rates'!B$28/12</f>
        <v>6.1666666666666719E-3</v>
      </c>
      <c r="D19" s="1">
        <f>'Unit Rates'!C$28/12</f>
        <v>6.1666666666666719E-3</v>
      </c>
      <c r="I19" s="5" t="str">
        <f t="shared" si="1"/>
        <v>Shoulder ScourMinor</v>
      </c>
      <c r="J19" s="5" t="str">
        <f>'Unit Rates'!B80</f>
        <v>Shoulder Scour</v>
      </c>
      <c r="K19" s="6" t="str">
        <f>IF('Unit Rates'!A80="","",'Unit Rates'!A80)</f>
        <v>Minor</v>
      </c>
      <c r="L19" s="5" t="str">
        <f>'Unit Rates'!D80</f>
        <v>Shoulder Reshape</v>
      </c>
      <c r="M19" s="7">
        <f>'Unit Rates'!G80</f>
        <v>0.66</v>
      </c>
      <c r="N19" s="8" t="str">
        <f t="shared" si="0"/>
        <v>Shoulder Scour</v>
      </c>
      <c r="O19" s="1">
        <f>IF(N19="","",MAX(O$1:O18)+1)</f>
        <v>8</v>
      </c>
      <c r="P19" s="9" t="str">
        <f t="shared" si="2"/>
        <v>Refer To Comments</v>
      </c>
      <c r="Q19" s="7"/>
      <c r="R19" s="4">
        <f t="shared" si="3"/>
        <v>1</v>
      </c>
      <c r="T19" s="1">
        <v>83</v>
      </c>
      <c r="U19" s="10">
        <f t="shared" si="4"/>
        <v>0.23500000000000007</v>
      </c>
    </row>
    <row r="20" spans="2:21" x14ac:dyDescent="0.3">
      <c r="B20" s="2">
        <f t="shared" si="5"/>
        <v>43374</v>
      </c>
      <c r="C20" s="1">
        <f>'Unit Rates'!B$28/12</f>
        <v>6.1666666666666719E-3</v>
      </c>
      <c r="D20" s="1">
        <f>'Unit Rates'!C$28/12</f>
        <v>6.1666666666666719E-3</v>
      </c>
      <c r="I20" s="5" t="str">
        <f t="shared" si="1"/>
        <v>Shoulder ScourMedium</v>
      </c>
      <c r="J20" s="5" t="str">
        <f>'Unit Rates'!B81</f>
        <v>Shoulder Scour</v>
      </c>
      <c r="K20" s="6" t="str">
        <f>IF('Unit Rates'!A81="","",'Unit Rates'!A81)</f>
        <v>Medium</v>
      </c>
      <c r="L20" s="5" t="str">
        <f>'Unit Rates'!D81</f>
        <v>Shoulder Reinstate</v>
      </c>
      <c r="M20" s="7">
        <f>'Unit Rates'!G81</f>
        <v>33.854166666666664</v>
      </c>
      <c r="N20" s="8" t="str">
        <f t="shared" si="0"/>
        <v/>
      </c>
      <c r="O20" s="1" t="str">
        <f>IF(N20="","",MAX(O$1:O19)+1)</f>
        <v/>
      </c>
      <c r="P20" s="9" t="str">
        <f>IFERROR(INDEX($N$2:$N$51,MATCH(ROW()-ROW($P$1),$O$2:$O$51,0)),"")</f>
        <v>Culvert Blocked</v>
      </c>
      <c r="Q20" s="7"/>
      <c r="R20" s="4">
        <f t="shared" si="3"/>
        <v>1</v>
      </c>
      <c r="T20" s="1">
        <v>82</v>
      </c>
      <c r="U20" s="10">
        <f t="shared" si="4"/>
        <v>0.24000000000000007</v>
      </c>
    </row>
    <row r="21" spans="2:21" x14ac:dyDescent="0.3">
      <c r="B21" s="2">
        <f t="shared" si="5"/>
        <v>43405</v>
      </c>
      <c r="C21" s="1">
        <f>'Unit Rates'!B$28/12</f>
        <v>6.1666666666666719E-3</v>
      </c>
      <c r="D21" s="1">
        <f>'Unit Rates'!C$28/12</f>
        <v>6.1666666666666719E-3</v>
      </c>
      <c r="I21" s="5" t="str">
        <f t="shared" si="1"/>
        <v>Shoulder ScourHeavy</v>
      </c>
      <c r="J21" s="5" t="str">
        <f>'Unit Rates'!B82</f>
        <v>Shoulder Scour</v>
      </c>
      <c r="K21" s="6" t="str">
        <f>IF('Unit Rates'!A82="","",'Unit Rates'!A82)</f>
        <v>Heavy</v>
      </c>
      <c r="L21" s="5" t="str">
        <f>'Unit Rates'!D82</f>
        <v>Shoulder Reconstruct</v>
      </c>
      <c r="M21" s="7">
        <f>'Unit Rates'!G82</f>
        <v>146.24999999999997</v>
      </c>
      <c r="N21" s="8" t="str">
        <f t="shared" si="0"/>
        <v/>
      </c>
      <c r="O21" s="1" t="str">
        <f>IF(N21="","",MAX(O$1:O20)+1)</f>
        <v/>
      </c>
      <c r="P21" s="9" t="str">
        <f t="shared" si="2"/>
        <v>Pavement Scour and Drain Silt/Debris (Unsealed)</v>
      </c>
      <c r="Q21" s="7"/>
      <c r="R21" s="4">
        <f t="shared" si="3"/>
        <v>1</v>
      </c>
      <c r="T21" s="1">
        <v>81</v>
      </c>
      <c r="U21" s="10">
        <f t="shared" si="4"/>
        <v>0.24500000000000008</v>
      </c>
    </row>
    <row r="22" spans="2:21" x14ac:dyDescent="0.3">
      <c r="B22" s="2">
        <f t="shared" si="5"/>
        <v>43435</v>
      </c>
      <c r="C22" s="1">
        <f>'Unit Rates'!B$28/12</f>
        <v>6.1666666666666719E-3</v>
      </c>
      <c r="D22" s="1">
        <f>'Unit Rates'!C$28/12</f>
        <v>6.1666666666666719E-3</v>
      </c>
      <c r="I22" s="5" t="str">
        <f t="shared" si="1"/>
        <v>Crossover ScourMinor</v>
      </c>
      <c r="J22" s="5" t="str">
        <f>'Unit Rates'!B83</f>
        <v>Crossover Scour</v>
      </c>
      <c r="K22" s="6" t="str">
        <f>IF('Unit Rates'!A83="","",'Unit Rates'!A83)</f>
        <v>Minor</v>
      </c>
      <c r="L22" s="5" t="str">
        <f>'Unit Rates'!D83</f>
        <v>Crossover Reshape</v>
      </c>
      <c r="M22" s="7">
        <f>'Unit Rates'!G83</f>
        <v>3.3</v>
      </c>
      <c r="N22" s="8" t="str">
        <f t="shared" si="0"/>
        <v>Crossover Scour</v>
      </c>
      <c r="O22" s="1">
        <f>IF(N22="","",MAX(O$1:O21)+1)</f>
        <v>9</v>
      </c>
      <c r="P22" s="9" t="str">
        <f t="shared" si="2"/>
        <v>Floodway 1 Complete Washout</v>
      </c>
      <c r="Q22" s="7"/>
      <c r="R22" s="4">
        <f t="shared" si="3"/>
        <v>1</v>
      </c>
      <c r="T22" s="1">
        <v>80</v>
      </c>
      <c r="U22" s="10">
        <f t="shared" si="4"/>
        <v>0.25000000000000006</v>
      </c>
    </row>
    <row r="23" spans="2:21" x14ac:dyDescent="0.3">
      <c r="B23" s="2">
        <f t="shared" si="5"/>
        <v>43466</v>
      </c>
      <c r="C23" s="1">
        <f>'Unit Rates'!B$28/12</f>
        <v>6.1666666666666719E-3</v>
      </c>
      <c r="D23" s="1">
        <f>'Unit Rates'!C$28/12</f>
        <v>6.1666666666666719E-3</v>
      </c>
      <c r="I23" s="5" t="str">
        <f t="shared" si="1"/>
        <v>Crossover ScourMedium</v>
      </c>
      <c r="J23" s="5" t="str">
        <f>'Unit Rates'!B84</f>
        <v>Crossover Scour</v>
      </c>
      <c r="K23" s="6" t="str">
        <f>IF('Unit Rates'!A84="","",'Unit Rates'!A84)</f>
        <v>Medium</v>
      </c>
      <c r="L23" s="5" t="str">
        <f>'Unit Rates'!D84</f>
        <v>Crossover Reinstate</v>
      </c>
      <c r="M23" s="7">
        <f>'Unit Rates'!G84</f>
        <v>26.333333333333332</v>
      </c>
      <c r="N23" s="8" t="str">
        <f t="shared" si="0"/>
        <v/>
      </c>
      <c r="O23" s="1" t="str">
        <f>IF(N23="","",MAX(O$1:O22)+1)</f>
        <v/>
      </c>
      <c r="P23" s="9" t="str">
        <f t="shared" si="2"/>
        <v>Floodway 2 Complete Washout</v>
      </c>
      <c r="Q23" s="7"/>
      <c r="R23" s="4">
        <f>IF(OR(P23="",LEFT(P23,6)="Custom"),0,1)</f>
        <v>1</v>
      </c>
      <c r="T23" s="1">
        <v>79</v>
      </c>
      <c r="U23" s="10">
        <f t="shared" si="4"/>
        <v>0.25500000000000006</v>
      </c>
    </row>
    <row r="24" spans="2:21" x14ac:dyDescent="0.3">
      <c r="B24" s="2">
        <f t="shared" si="5"/>
        <v>43497</v>
      </c>
      <c r="C24" s="1">
        <f>'Unit Rates'!B$28/12</f>
        <v>6.1666666666666719E-3</v>
      </c>
      <c r="D24" s="1">
        <f>'Unit Rates'!C$28/12</f>
        <v>6.1666666666666719E-3</v>
      </c>
      <c r="I24" s="5" t="str">
        <f t="shared" si="1"/>
        <v>Crossover ScourHeavy</v>
      </c>
      <c r="J24" s="5" t="str">
        <f>'Unit Rates'!B85</f>
        <v>Crossover Scour</v>
      </c>
      <c r="K24" s="6" t="str">
        <f>IF('Unit Rates'!A85="","",'Unit Rates'!A85)</f>
        <v>Heavy</v>
      </c>
      <c r="L24" s="5" t="str">
        <f>'Unit Rates'!D85</f>
        <v>Crossover Reconstruct</v>
      </c>
      <c r="M24" s="7">
        <f>'Unit Rates'!G85</f>
        <v>79.02</v>
      </c>
      <c r="N24" s="8" t="str">
        <f t="shared" si="0"/>
        <v/>
      </c>
      <c r="O24" s="1" t="str">
        <f>IF(N24="","",MAX(O$1:O23)+1)</f>
        <v/>
      </c>
      <c r="P24" s="9" t="str">
        <f t="shared" si="2"/>
        <v>Floodway 3 Complete Washout</v>
      </c>
      <c r="Q24" s="7"/>
      <c r="R24" s="4">
        <f t="shared" si="3"/>
        <v>1</v>
      </c>
      <c r="T24" s="1">
        <v>78</v>
      </c>
      <c r="U24" s="10">
        <f t="shared" si="4"/>
        <v>0.26000000000000006</v>
      </c>
    </row>
    <row r="25" spans="2:21" x14ac:dyDescent="0.3">
      <c r="B25" s="2">
        <f t="shared" si="5"/>
        <v>43525</v>
      </c>
      <c r="C25" s="1">
        <f>'Unit Rates'!B$28/12</f>
        <v>6.1666666666666719E-3</v>
      </c>
      <c r="D25" s="1">
        <f>'Unit Rates'!C$28/12</f>
        <v>6.1666666666666719E-3</v>
      </c>
      <c r="I25" s="5" t="str">
        <f t="shared" si="1"/>
        <v>Scour Protection DamageMinor</v>
      </c>
      <c r="J25" s="5" t="str">
        <f>'Unit Rates'!B86</f>
        <v>Scour Protection Damage</v>
      </c>
      <c r="K25" s="6" t="str">
        <f>IF('Unit Rates'!A86="","",'Unit Rates'!A86)</f>
        <v>Minor</v>
      </c>
      <c r="L25" s="5" t="str">
        <f>'Unit Rates'!D86</f>
        <v>Scour Protection Repair - Minor</v>
      </c>
      <c r="M25" s="7">
        <f>'Unit Rates'!G86</f>
        <v>4.3049999999999997</v>
      </c>
      <c r="N25" s="8" t="str">
        <f t="shared" si="0"/>
        <v>Scour Protection Damage</v>
      </c>
      <c r="O25" s="1">
        <f>IF(N25="","",MAX(O$1:O24)+1)</f>
        <v>10</v>
      </c>
      <c r="P25" s="9" t="str">
        <f t="shared" si="2"/>
        <v>Pavement Scour and Drain Silt/Debris (Unsealed)</v>
      </c>
      <c r="Q25" s="7"/>
      <c r="R25" s="4">
        <f t="shared" si="3"/>
        <v>1</v>
      </c>
      <c r="T25" s="1">
        <v>77</v>
      </c>
      <c r="U25" s="10">
        <f t="shared" si="4"/>
        <v>0.26500000000000007</v>
      </c>
    </row>
    <row r="26" spans="2:21" x14ac:dyDescent="0.3">
      <c r="B26" s="2">
        <f t="shared" si="5"/>
        <v>43556</v>
      </c>
      <c r="C26" s="1">
        <f>'Unit Rates'!B$28/12</f>
        <v>6.1666666666666719E-3</v>
      </c>
      <c r="D26" s="1">
        <f>'Unit Rates'!C$28/12</f>
        <v>6.1666666666666719E-3</v>
      </c>
      <c r="I26" s="5" t="str">
        <f t="shared" si="1"/>
        <v>Scour Protection DamageMedium</v>
      </c>
      <c r="J26" s="5" t="str">
        <f>'Unit Rates'!B87</f>
        <v>Scour Protection Damage</v>
      </c>
      <c r="K26" s="6" t="str">
        <f>IF('Unit Rates'!A87="","",'Unit Rates'!A87)</f>
        <v>Medium</v>
      </c>
      <c r="L26" s="5" t="str">
        <f>'Unit Rates'!D87</f>
        <v>Scour Protection Repair - Medium</v>
      </c>
      <c r="M26" s="7">
        <f>'Unit Rates'!G87</f>
        <v>43.05</v>
      </c>
      <c r="N26" s="8" t="str">
        <f t="shared" si="0"/>
        <v/>
      </c>
      <c r="O26" s="1" t="str">
        <f>IF(N26="","",MAX(O$1:O25)+1)</f>
        <v/>
      </c>
      <c r="P26" s="9" t="str">
        <f t="shared" si="2"/>
        <v>Custom G</v>
      </c>
      <c r="Q26" s="7"/>
      <c r="R26" s="4">
        <f t="shared" si="3"/>
        <v>0</v>
      </c>
      <c r="T26" s="1">
        <v>76</v>
      </c>
      <c r="U26" s="10">
        <f t="shared" si="4"/>
        <v>0.27000000000000007</v>
      </c>
    </row>
    <row r="27" spans="2:21" x14ac:dyDescent="0.3">
      <c r="B27" s="2">
        <f t="shared" si="5"/>
        <v>43586</v>
      </c>
      <c r="C27" s="1">
        <f>'Unit Rates'!B$28/12</f>
        <v>6.1666666666666719E-3</v>
      </c>
      <c r="D27" s="1">
        <f>'Unit Rates'!C$28/12</f>
        <v>6.1666666666666719E-3</v>
      </c>
      <c r="I27" s="5" t="str">
        <f t="shared" si="1"/>
        <v>Scour Protection DamageHeavy</v>
      </c>
      <c r="J27" s="5" t="str">
        <f>'Unit Rates'!B88</f>
        <v>Scour Protection Damage</v>
      </c>
      <c r="K27" s="6" t="str">
        <f>IF('Unit Rates'!A88="","",'Unit Rates'!A88)</f>
        <v>Heavy</v>
      </c>
      <c r="L27" s="5" t="str">
        <f>'Unit Rates'!D88</f>
        <v>Scour Protection Repair - Heavy</v>
      </c>
      <c r="M27" s="7">
        <f>'Unit Rates'!G88</f>
        <v>43.05</v>
      </c>
      <c r="N27" s="8" t="str">
        <f t="shared" si="0"/>
        <v/>
      </c>
      <c r="O27" s="1" t="str">
        <f>IF(N27="","",MAX(O$1:O26)+1)</f>
        <v/>
      </c>
      <c r="P27" s="9" t="str">
        <f t="shared" si="2"/>
        <v>Custom H</v>
      </c>
      <c r="Q27" s="7"/>
      <c r="R27" s="4">
        <f t="shared" si="3"/>
        <v>0</v>
      </c>
      <c r="T27" s="1">
        <v>75</v>
      </c>
      <c r="U27" s="10">
        <f t="shared" si="4"/>
        <v>0.27500000000000008</v>
      </c>
    </row>
    <row r="28" spans="2:21" x14ac:dyDescent="0.3">
      <c r="B28" s="2">
        <f t="shared" si="5"/>
        <v>43617</v>
      </c>
      <c r="C28" s="1">
        <f>'Unit Rates'!B$28/12</f>
        <v>6.1666666666666719E-3</v>
      </c>
      <c r="D28" s="1">
        <f>'Unit Rates'!C$28/12</f>
        <v>6.1666666666666719E-3</v>
      </c>
      <c r="I28" s="5" t="str">
        <f t="shared" si="1"/>
        <v>Culvert End ScourMinor</v>
      </c>
      <c r="J28" s="5" t="str">
        <f>'Unit Rates'!B89</f>
        <v>Culvert End Scour</v>
      </c>
      <c r="K28" s="6" t="str">
        <f>IF('Unit Rates'!A89="","",'Unit Rates'!A89)</f>
        <v>Minor</v>
      </c>
      <c r="L28" s="5" t="str">
        <f>'Unit Rates'!D89</f>
        <v>Culvert End Repair</v>
      </c>
      <c r="M28" s="7">
        <f>'Unit Rates'!G89</f>
        <v>26.15</v>
      </c>
      <c r="N28" s="8" t="str">
        <f t="shared" si="0"/>
        <v>Culvert End Scour</v>
      </c>
      <c r="O28" s="1">
        <f>IF(N28="","",MAX(O$1:O27)+1)</f>
        <v>11</v>
      </c>
      <c r="P28" s="9" t="str">
        <f t="shared" si="2"/>
        <v>Custom I</v>
      </c>
      <c r="Q28" s="7"/>
      <c r="R28" s="4">
        <f t="shared" si="3"/>
        <v>0</v>
      </c>
      <c r="T28" s="1">
        <v>74</v>
      </c>
      <c r="U28" s="10">
        <f t="shared" si="4"/>
        <v>0.28000000000000008</v>
      </c>
    </row>
    <row r="29" spans="2:21" x14ac:dyDescent="0.3">
      <c r="B29" s="2">
        <f t="shared" si="5"/>
        <v>43647</v>
      </c>
      <c r="C29" s="1">
        <f>'Unit Rates'!B$29/12</f>
        <v>2.0833333333333259E-3</v>
      </c>
      <c r="D29" s="1">
        <f>'Unit Rates'!C$29/12</f>
        <v>2.0000000000000018E-3</v>
      </c>
      <c r="I29" s="5" t="str">
        <f t="shared" si="1"/>
        <v>Culvert End ScourMedium</v>
      </c>
      <c r="J29" s="5" t="str">
        <f>'Unit Rates'!B90</f>
        <v>Culvert End Scour</v>
      </c>
      <c r="K29" s="6" t="str">
        <f>IF('Unit Rates'!A90="","",'Unit Rates'!A90)</f>
        <v>Medium</v>
      </c>
      <c r="L29" s="5" t="str">
        <f>'Unit Rates'!D90</f>
        <v>Culvert End Reinstate</v>
      </c>
      <c r="M29" s="7">
        <f>'Unit Rates'!G90</f>
        <v>66.874999999999986</v>
      </c>
      <c r="N29" s="8" t="str">
        <f t="shared" si="0"/>
        <v/>
      </c>
      <c r="O29" s="1" t="str">
        <f>IF(N29="","",MAX(O$1:O28)+1)</f>
        <v/>
      </c>
      <c r="P29" s="9" t="str">
        <f t="shared" si="2"/>
        <v>Custom J</v>
      </c>
      <c r="Q29" s="7"/>
      <c r="R29" s="4">
        <f t="shared" si="3"/>
        <v>0</v>
      </c>
      <c r="T29" s="1">
        <v>73</v>
      </c>
      <c r="U29" s="10">
        <f t="shared" si="4"/>
        <v>0.28500000000000009</v>
      </c>
    </row>
    <row r="30" spans="2:21" x14ac:dyDescent="0.3">
      <c r="B30" s="2">
        <f t="shared" si="5"/>
        <v>43678</v>
      </c>
      <c r="C30" s="1">
        <f>'Unit Rates'!B$29/12</f>
        <v>2.0833333333333259E-3</v>
      </c>
      <c r="D30" s="1">
        <f>'Unit Rates'!C$29/12</f>
        <v>2.0000000000000018E-3</v>
      </c>
      <c r="I30" s="5" t="str">
        <f t="shared" si="1"/>
        <v>Culvert End ScourHeavy</v>
      </c>
      <c r="J30" s="5" t="str">
        <f>'Unit Rates'!B91</f>
        <v>Culvert End Scour</v>
      </c>
      <c r="K30" s="6" t="str">
        <f>IF('Unit Rates'!A91="","",'Unit Rates'!A91)</f>
        <v>Heavy</v>
      </c>
      <c r="L30" s="5" t="str">
        <f>'Unit Rates'!D91</f>
        <v>Culvert End Reconstruct</v>
      </c>
      <c r="M30" s="7">
        <f>'Unit Rates'!G91</f>
        <v>133.74999999999997</v>
      </c>
      <c r="N30" s="8" t="str">
        <f t="shared" si="0"/>
        <v/>
      </c>
      <c r="O30" s="1" t="str">
        <f>IF(N30="","",MAX(O$1:O29)+1)</f>
        <v/>
      </c>
      <c r="P30" s="9" t="str">
        <f>IFERROR(INDEX($N$2:$N$51,MATCH(ROW()-ROW($P$1),$O$2:$O$51,0)),"")</f>
        <v>Custom K</v>
      </c>
      <c r="Q30" s="7"/>
      <c r="R30" s="4">
        <f t="shared" si="3"/>
        <v>0</v>
      </c>
      <c r="T30" s="1">
        <v>72</v>
      </c>
      <c r="U30" s="10">
        <f t="shared" si="4"/>
        <v>0.29000000000000009</v>
      </c>
    </row>
    <row r="31" spans="2:21" x14ac:dyDescent="0.3">
      <c r="B31" s="2">
        <f t="shared" si="5"/>
        <v>43709</v>
      </c>
      <c r="C31" s="1">
        <f>'Unit Rates'!B$29/12</f>
        <v>2.0833333333333259E-3</v>
      </c>
      <c r="D31" s="1">
        <f>'Unit Rates'!C$29/12</f>
        <v>2.0000000000000018E-3</v>
      </c>
      <c r="I31" s="5" t="str">
        <f t="shared" si="1"/>
        <v>Culvert Headwall Damage</v>
      </c>
      <c r="J31" s="5" t="str">
        <f>'Unit Rates'!B92</f>
        <v>Culvert Headwall Damage</v>
      </c>
      <c r="K31" s="6" t="str">
        <f>IF('Unit Rates'!A92="","",'Unit Rates'!A92)</f>
        <v/>
      </c>
      <c r="L31" s="5" t="str">
        <f>'Unit Rates'!D92</f>
        <v>Culvert Headwall Replace</v>
      </c>
      <c r="M31" s="7">
        <f>'Unit Rates'!G92</f>
        <v>5680</v>
      </c>
      <c r="N31" s="8" t="str">
        <f t="shared" si="0"/>
        <v>Culvert Headwall Damage</v>
      </c>
      <c r="O31" s="1">
        <f>IF(N31="","",MAX(O$1:O30)+1)</f>
        <v>12</v>
      </c>
      <c r="P31" s="9" t="str">
        <f t="shared" si="2"/>
        <v>Custom L</v>
      </c>
      <c r="Q31" s="7"/>
      <c r="R31" s="4">
        <f t="shared" si="3"/>
        <v>0</v>
      </c>
      <c r="T31" s="1">
        <v>71</v>
      </c>
      <c r="U31" s="10">
        <f t="shared" si="4"/>
        <v>0.2950000000000001</v>
      </c>
    </row>
    <row r="32" spans="2:21" x14ac:dyDescent="0.3">
      <c r="B32" s="2">
        <f t="shared" si="5"/>
        <v>43739</v>
      </c>
      <c r="C32" s="1">
        <f>'Unit Rates'!B$29/12</f>
        <v>2.0833333333333259E-3</v>
      </c>
      <c r="D32" s="1">
        <f>'Unit Rates'!C$29/12</f>
        <v>2.0000000000000018E-3</v>
      </c>
      <c r="I32" s="5" t="str">
        <f t="shared" si="1"/>
        <v>Culvert Pipe Damage</v>
      </c>
      <c r="J32" s="5" t="str">
        <f>'Unit Rates'!B93</f>
        <v>Culvert Pipe Damage</v>
      </c>
      <c r="K32" s="6" t="str">
        <f>IF('Unit Rates'!A93="","",'Unit Rates'!A93)</f>
        <v/>
      </c>
      <c r="L32" s="5" t="str">
        <f>'Unit Rates'!D93</f>
        <v>Culvert Pipe Replace</v>
      </c>
      <c r="M32" s="7">
        <f>'Unit Rates'!G93</f>
        <v>6928</v>
      </c>
      <c r="N32" s="8" t="str">
        <f t="shared" si="0"/>
        <v>Culvert Pipe Damage</v>
      </c>
      <c r="O32" s="1">
        <f>IF(N32="","",MAX(O$1:O31)+1)</f>
        <v>13</v>
      </c>
      <c r="P32" s="9" t="str">
        <f t="shared" si="2"/>
        <v>Custom M</v>
      </c>
      <c r="Q32" s="7"/>
      <c r="R32" s="4">
        <f t="shared" si="3"/>
        <v>0</v>
      </c>
      <c r="T32" s="1">
        <v>70</v>
      </c>
      <c r="U32" s="10">
        <f t="shared" si="4"/>
        <v>0.3000000000000001</v>
      </c>
    </row>
    <row r="33" spans="2:21" x14ac:dyDescent="0.3">
      <c r="B33" s="2">
        <f t="shared" si="5"/>
        <v>43770</v>
      </c>
      <c r="C33" s="1">
        <f>'Unit Rates'!B$29/12</f>
        <v>2.0833333333333259E-3</v>
      </c>
      <c r="D33" s="1">
        <f>'Unit Rates'!C$29/12</f>
        <v>2.0000000000000018E-3</v>
      </c>
      <c r="I33" s="5" t="str">
        <f t="shared" si="1"/>
        <v>Culvert Apron Damage</v>
      </c>
      <c r="J33" s="5" t="str">
        <f>'Unit Rates'!B94</f>
        <v>Culvert Apron Damage</v>
      </c>
      <c r="K33" s="6" t="str">
        <f>IF('Unit Rates'!A94="","",'Unit Rates'!A94)</f>
        <v/>
      </c>
      <c r="L33" s="5" t="str">
        <f>'Unit Rates'!D94</f>
        <v>Culvert Apron Replace</v>
      </c>
      <c r="M33" s="7">
        <f>'Unit Rates'!G94</f>
        <v>0</v>
      </c>
      <c r="N33" s="8" t="str">
        <f t="shared" si="0"/>
        <v>Culvert Apron Damage</v>
      </c>
      <c r="O33" s="1">
        <f>IF(N33="","",MAX(O$1:O32)+1)</f>
        <v>14</v>
      </c>
      <c r="P33" s="9" t="str">
        <f t="shared" si="2"/>
        <v/>
      </c>
      <c r="Q33" s="7"/>
      <c r="R33" s="4">
        <f t="shared" si="3"/>
        <v>0</v>
      </c>
      <c r="T33" s="1">
        <v>69</v>
      </c>
      <c r="U33" s="10">
        <f t="shared" si="4"/>
        <v>0.3050000000000001</v>
      </c>
    </row>
    <row r="34" spans="2:21" x14ac:dyDescent="0.3">
      <c r="B34" s="2">
        <f t="shared" si="5"/>
        <v>43800</v>
      </c>
      <c r="C34" s="1">
        <f>'Unit Rates'!B$29/12</f>
        <v>2.0833333333333259E-3</v>
      </c>
      <c r="D34" s="1">
        <f>'Unit Rates'!C$29/12</f>
        <v>2.0000000000000018E-3</v>
      </c>
      <c r="I34" s="5" t="str">
        <f t="shared" si="1"/>
        <v>Culvert Complete Washout</v>
      </c>
      <c r="J34" s="5" t="str">
        <f>'Unit Rates'!B95</f>
        <v>Culvert Complete Washout</v>
      </c>
      <c r="K34" s="6" t="str">
        <f>IF('Unit Rates'!A95="","",'Unit Rates'!A95)</f>
        <v/>
      </c>
      <c r="L34" s="5" t="str">
        <f>'Unit Rates'!D95</f>
        <v>Culvert Reconstruct</v>
      </c>
      <c r="M34" s="7">
        <f>'Unit Rates'!G95</f>
        <v>24465.279999999999</v>
      </c>
      <c r="N34" s="8" t="str">
        <f t="shared" si="0"/>
        <v>Culvert Complete Washout</v>
      </c>
      <c r="O34" s="1">
        <f>IF(N34="","",MAX(O$1:O33)+1)</f>
        <v>15</v>
      </c>
      <c r="P34" s="9" t="str">
        <f t="shared" si="2"/>
        <v/>
      </c>
      <c r="Q34" s="7"/>
      <c r="R34" s="4">
        <f t="shared" si="3"/>
        <v>0</v>
      </c>
      <c r="T34" s="1">
        <v>68</v>
      </c>
      <c r="U34" s="10">
        <f t="shared" si="4"/>
        <v>0.31000000000000011</v>
      </c>
    </row>
    <row r="35" spans="2:21" x14ac:dyDescent="0.3">
      <c r="B35" s="2">
        <f t="shared" si="5"/>
        <v>43831</v>
      </c>
      <c r="C35" s="1">
        <f>'Unit Rates'!B$29/12</f>
        <v>2.0833333333333259E-3</v>
      </c>
      <c r="D35" s="1">
        <f>'Unit Rates'!C$29/12</f>
        <v>2.0000000000000018E-3</v>
      </c>
      <c r="I35" s="5" t="str">
        <f t="shared" si="1"/>
        <v>Traffic HazardMinor</v>
      </c>
      <c r="J35" s="5" t="str">
        <f>'Unit Rates'!B96</f>
        <v>Traffic Hazard</v>
      </c>
      <c r="K35" s="6" t="str">
        <f>IF('Unit Rates'!A96="","",'Unit Rates'!A96)</f>
        <v>Minor</v>
      </c>
      <c r="L35" s="5" t="str">
        <f>'Unit Rates'!D96</f>
        <v>Traffic Management - Signs</v>
      </c>
      <c r="M35" s="7">
        <f>'Unit Rates'!G96</f>
        <v>0</v>
      </c>
      <c r="N35" s="8" t="str">
        <f t="shared" si="0"/>
        <v>Traffic Hazard</v>
      </c>
      <c r="O35" s="1">
        <f>IF(N35="","",MAX(O$1:O34)+1)</f>
        <v>16</v>
      </c>
      <c r="P35" s="9" t="str">
        <f t="shared" si="2"/>
        <v/>
      </c>
      <c r="Q35" s="7"/>
      <c r="R35" s="4">
        <f t="shared" si="3"/>
        <v>0</v>
      </c>
      <c r="T35" s="1">
        <v>67</v>
      </c>
      <c r="U35" s="10">
        <f t="shared" si="4"/>
        <v>0.31500000000000011</v>
      </c>
    </row>
    <row r="36" spans="2:21" x14ac:dyDescent="0.3">
      <c r="B36" s="2">
        <f t="shared" si="5"/>
        <v>43862</v>
      </c>
      <c r="C36" s="1">
        <f>'Unit Rates'!B$29/12</f>
        <v>2.0833333333333259E-3</v>
      </c>
      <c r="D36" s="1">
        <f>'Unit Rates'!C$29/12</f>
        <v>2.0000000000000018E-3</v>
      </c>
      <c r="I36" s="5" t="str">
        <f t="shared" si="1"/>
        <v>Traffic HazardMedium</v>
      </c>
      <c r="J36" s="5" t="str">
        <f>'Unit Rates'!B97</f>
        <v>Traffic Hazard</v>
      </c>
      <c r="K36" s="6" t="str">
        <f>IF('Unit Rates'!A97="","",'Unit Rates'!A97)</f>
        <v>Medium</v>
      </c>
      <c r="L36" s="5" t="str">
        <f>'Unit Rates'!D97</f>
        <v>Traffic Management - Signals</v>
      </c>
      <c r="M36" s="7">
        <f>'Unit Rates'!G97</f>
        <v>0</v>
      </c>
      <c r="N36" s="8" t="str">
        <f t="shared" si="0"/>
        <v/>
      </c>
      <c r="O36" s="1" t="str">
        <f>IF(N36="","",MAX(O$1:O35)+1)</f>
        <v/>
      </c>
      <c r="P36" s="9" t="str">
        <f t="shared" si="2"/>
        <v/>
      </c>
      <c r="Q36" s="7"/>
      <c r="R36" s="4">
        <f t="shared" si="3"/>
        <v>0</v>
      </c>
      <c r="T36" s="1">
        <v>66</v>
      </c>
      <c r="U36" s="10">
        <f t="shared" si="4"/>
        <v>0.32000000000000012</v>
      </c>
    </row>
    <row r="37" spans="2:21" x14ac:dyDescent="0.3">
      <c r="B37" s="2">
        <f t="shared" si="5"/>
        <v>43891</v>
      </c>
      <c r="C37" s="1">
        <f>'Unit Rates'!B$29/12</f>
        <v>2.0833333333333259E-3</v>
      </c>
      <c r="D37" s="1">
        <f>'Unit Rates'!C$29/12</f>
        <v>2.0000000000000018E-3</v>
      </c>
      <c r="I37" s="5" t="str">
        <f t="shared" si="1"/>
        <v>Guidepost/Sign Damage</v>
      </c>
      <c r="J37" s="5" t="str">
        <f>'Unit Rates'!B98</f>
        <v>Guidepost/Sign Damage</v>
      </c>
      <c r="K37" s="6" t="str">
        <f>IF('Unit Rates'!A98="","",'Unit Rates'!A98)</f>
        <v/>
      </c>
      <c r="L37" s="5" t="str">
        <f>'Unit Rates'!D98</f>
        <v>Replace guidepost/sign</v>
      </c>
      <c r="M37" s="7">
        <f>'Unit Rates'!G98</f>
        <v>0</v>
      </c>
      <c r="N37" s="8" t="str">
        <f t="shared" si="0"/>
        <v>Guidepost/Sign Damage</v>
      </c>
      <c r="O37" s="1">
        <f>IF(N37="","",MAX(O$1:O36)+1)</f>
        <v>17</v>
      </c>
      <c r="P37" s="9" t="str">
        <f t="shared" si="2"/>
        <v/>
      </c>
      <c r="Q37" s="7"/>
      <c r="R37" s="4">
        <f t="shared" si="3"/>
        <v>0</v>
      </c>
      <c r="T37" s="1">
        <v>65</v>
      </c>
      <c r="U37" s="10">
        <f t="shared" si="4"/>
        <v>0.32500000000000012</v>
      </c>
    </row>
    <row r="38" spans="2:21" x14ac:dyDescent="0.3">
      <c r="B38" s="2">
        <f t="shared" si="5"/>
        <v>43922</v>
      </c>
      <c r="C38" s="1">
        <f>'Unit Rates'!B$29/12</f>
        <v>2.0833333333333259E-3</v>
      </c>
      <c r="D38" s="1">
        <f>'Unit Rates'!C$29/12</f>
        <v>2.0000000000000018E-3</v>
      </c>
      <c r="I38" s="5" t="str">
        <f t="shared" si="1"/>
        <v>Refer To Comments</v>
      </c>
      <c r="J38" s="5" t="str">
        <f>'Unit Rates'!B99</f>
        <v>Refer To Comments</v>
      </c>
      <c r="K38" s="6" t="str">
        <f>IF('Unit Rates'!A99="","",'Unit Rates'!A99)</f>
        <v/>
      </c>
      <c r="L38" s="5" t="str">
        <f>'Unit Rates'!D99</f>
        <v>Assess &amp; Provide Estimated Cost</v>
      </c>
      <c r="M38" s="7">
        <f>'Unit Rates'!G99</f>
        <v>0</v>
      </c>
      <c r="N38" s="8" t="str">
        <f t="shared" si="0"/>
        <v>Refer To Comments</v>
      </c>
      <c r="O38" s="1">
        <f>IF(N38="","",MAX(O$1:O37)+1)</f>
        <v>18</v>
      </c>
      <c r="P38" s="9" t="str">
        <f t="shared" si="2"/>
        <v/>
      </c>
      <c r="Q38" s="7"/>
      <c r="R38" s="4">
        <f t="shared" si="3"/>
        <v>0</v>
      </c>
      <c r="T38" s="1">
        <v>64</v>
      </c>
      <c r="U38" s="10">
        <f t="shared" si="4"/>
        <v>0.33000000000000013</v>
      </c>
    </row>
    <row r="39" spans="2:21" x14ac:dyDescent="0.3">
      <c r="B39" s="2">
        <f t="shared" si="5"/>
        <v>43952</v>
      </c>
      <c r="C39" s="1">
        <f>'Unit Rates'!B$29/12</f>
        <v>2.0833333333333259E-3</v>
      </c>
      <c r="D39" s="1">
        <f>'Unit Rates'!C$29/12</f>
        <v>2.0000000000000018E-3</v>
      </c>
      <c r="I39" s="5" t="str">
        <f t="shared" si="1"/>
        <v>Culvert Blocked</v>
      </c>
      <c r="J39" s="5" t="str">
        <f>'Unit Rates'!B100</f>
        <v>Culvert Blocked</v>
      </c>
      <c r="K39" s="6" t="str">
        <f>IF('Unit Rates'!A100="","",'Unit Rates'!A100)</f>
        <v/>
      </c>
      <c r="L39" s="5" t="str">
        <f>'Unit Rates'!D100</f>
        <v>Flush Culvert</v>
      </c>
      <c r="M39" s="7">
        <f>'Unit Rates'!G100</f>
        <v>657</v>
      </c>
      <c r="N39" s="8" t="str">
        <f t="shared" si="0"/>
        <v>Culvert Blocked</v>
      </c>
      <c r="O39" s="1">
        <f>IF(N39="","",MAX(O$1:O38)+1)</f>
        <v>19</v>
      </c>
      <c r="P39" s="9" t="str">
        <f t="shared" si="2"/>
        <v/>
      </c>
      <c r="Q39" s="7"/>
      <c r="R39" s="4">
        <f>IF(OR(P39="",LEFT(P39,6)="Custom"),0,1)</f>
        <v>0</v>
      </c>
      <c r="T39" s="1">
        <v>63</v>
      </c>
      <c r="U39" s="10">
        <f t="shared" si="4"/>
        <v>0.33500000000000013</v>
      </c>
    </row>
    <row r="40" spans="2:21" x14ac:dyDescent="0.3">
      <c r="B40" s="2">
        <f t="shared" si="5"/>
        <v>43983</v>
      </c>
      <c r="C40" s="1">
        <f>'Unit Rates'!B$29/12</f>
        <v>2.0833333333333259E-3</v>
      </c>
      <c r="D40" s="1">
        <f>'Unit Rates'!C$29/12</f>
        <v>2.0000000000000018E-3</v>
      </c>
      <c r="I40" s="5" t="str">
        <f t="shared" si="1"/>
        <v>Pavement Scour and Drain Silt/Debris (Unsealed)Medium</v>
      </c>
      <c r="J40" s="5" t="str">
        <f>'Unit Rates'!B101</f>
        <v>Pavement Scour and Drain Silt/Debris (Unsealed)</v>
      </c>
      <c r="K40" s="6" t="str">
        <f>IF('Unit Rates'!A101="","",'Unit Rates'!A101)</f>
        <v>Medium</v>
      </c>
      <c r="L40" s="5" t="str">
        <f>'Unit Rates'!D101</f>
        <v>Gravel Resheet and Drain Silt/Debris Removal</v>
      </c>
      <c r="M40" s="7">
        <f>'Unit Rates'!G101</f>
        <v>86.781249999999986</v>
      </c>
      <c r="N40" s="8" t="str">
        <f>IF(AND(LEFT(J40,15)=LEFT(J39,15),RIGHT(J40,15)=RIGHT(J39,15)),"",J40)</f>
        <v>Pavement Scour and Drain Silt/Debris (Unsealed)</v>
      </c>
      <c r="O40" s="1">
        <f>IF(N40="","",MAX(O$1:O39)+1)</f>
        <v>20</v>
      </c>
      <c r="P40" s="9" t="str">
        <f t="shared" si="2"/>
        <v/>
      </c>
      <c r="Q40" s="7"/>
      <c r="R40" s="4">
        <f t="shared" si="3"/>
        <v>0</v>
      </c>
      <c r="T40" s="1">
        <v>62</v>
      </c>
      <c r="U40" s="10">
        <f t="shared" si="4"/>
        <v>0.34000000000000014</v>
      </c>
    </row>
    <row r="41" spans="2:21" x14ac:dyDescent="0.3">
      <c r="B41" s="2">
        <f t="shared" si="5"/>
        <v>44013</v>
      </c>
      <c r="C41" s="1">
        <f>'Unit Rates'!B$30/12</f>
        <v>2.4881317261942759E-3</v>
      </c>
      <c r="D41" s="1">
        <f>'Unit Rates'!C$30/12</f>
        <v>2.4811637993557198E-3</v>
      </c>
      <c r="I41" s="5" t="str">
        <f t="shared" si="1"/>
        <v>Floodway 1 Complete Washout</v>
      </c>
      <c r="J41" s="5" t="str">
        <f>'Unit Rates'!B102</f>
        <v>Floodway 1 Complete Washout</v>
      </c>
      <c r="K41" s="6" t="str">
        <f>IF('Unit Rates'!A102="","",'Unit Rates'!A102)</f>
        <v/>
      </c>
      <c r="L41" s="5" t="str">
        <f>'Unit Rates'!D102</f>
        <v>Floodway 1 Reconstruct</v>
      </c>
      <c r="M41" s="7">
        <f>'Unit Rates'!G102</f>
        <v>270.50666666666666</v>
      </c>
      <c r="N41" s="8" t="str">
        <f t="shared" si="0"/>
        <v>Floodway 1 Complete Washout</v>
      </c>
      <c r="O41" s="1">
        <f>IF(N41="","",MAX(O$1:O40)+1)</f>
        <v>21</v>
      </c>
      <c r="P41" s="9" t="str">
        <f t="shared" si="2"/>
        <v/>
      </c>
      <c r="Q41" s="7"/>
      <c r="R41" s="4">
        <f t="shared" si="3"/>
        <v>0</v>
      </c>
      <c r="T41" s="1">
        <v>61</v>
      </c>
      <c r="U41" s="10">
        <f t="shared" si="4"/>
        <v>0.34500000000000014</v>
      </c>
    </row>
    <row r="42" spans="2:21" x14ac:dyDescent="0.3">
      <c r="B42" s="2">
        <f t="shared" si="5"/>
        <v>44044</v>
      </c>
      <c r="C42" s="1">
        <f>'Unit Rates'!B$30/12</f>
        <v>2.4881317261942759E-3</v>
      </c>
      <c r="D42" s="1">
        <f>'Unit Rates'!C$30/12</f>
        <v>2.4811637993557198E-3</v>
      </c>
      <c r="I42" s="5" t="str">
        <f t="shared" si="1"/>
        <v>Floodway 2 Complete Washout</v>
      </c>
      <c r="J42" s="5" t="str">
        <f>'Unit Rates'!B103</f>
        <v>Floodway 2 Complete Washout</v>
      </c>
      <c r="K42" s="6" t="str">
        <f>IF('Unit Rates'!A103="","",'Unit Rates'!A103)</f>
        <v/>
      </c>
      <c r="L42" s="5" t="str">
        <f>'Unit Rates'!D103</f>
        <v>Floodway 2 Reconstruct</v>
      </c>
      <c r="M42" s="7">
        <f>'Unit Rates'!G103</f>
        <v>165.70545454545453</v>
      </c>
      <c r="N42" s="8" t="str">
        <f t="shared" si="0"/>
        <v>Floodway 2 Complete Washout</v>
      </c>
      <c r="O42" s="1">
        <f>IF(N42="","",MAX(O$1:O41)+1)</f>
        <v>22</v>
      </c>
      <c r="P42" s="9" t="str">
        <f t="shared" si="2"/>
        <v/>
      </c>
      <c r="Q42" s="7"/>
      <c r="R42" s="4">
        <f t="shared" si="3"/>
        <v>0</v>
      </c>
      <c r="T42" s="1">
        <v>60</v>
      </c>
      <c r="U42" s="10">
        <f t="shared" si="4"/>
        <v>0.35000000000000014</v>
      </c>
    </row>
    <row r="43" spans="2:21" x14ac:dyDescent="0.3">
      <c r="B43" s="2">
        <f t="shared" si="5"/>
        <v>44075</v>
      </c>
      <c r="C43" s="1">
        <f>'Unit Rates'!B$30/12</f>
        <v>2.4881317261942759E-3</v>
      </c>
      <c r="D43" s="1">
        <f>'Unit Rates'!C$30/12</f>
        <v>2.4811637993557198E-3</v>
      </c>
      <c r="I43" s="5" t="str">
        <f t="shared" si="1"/>
        <v>Floodway 3 Complete Washout</v>
      </c>
      <c r="J43" s="5" t="str">
        <f>'Unit Rates'!B104</f>
        <v>Floodway 3 Complete Washout</v>
      </c>
      <c r="K43" s="6" t="str">
        <f>IF('Unit Rates'!A104="","",'Unit Rates'!A104)</f>
        <v/>
      </c>
      <c r="L43" s="5" t="str">
        <f>'Unit Rates'!D104</f>
        <v>Floodway 3 Reconstruct</v>
      </c>
      <c r="M43" s="7">
        <f>'Unit Rates'!G104</f>
        <v>116.29523809523809</v>
      </c>
      <c r="N43" s="8" t="str">
        <f t="shared" si="0"/>
        <v>Floodway 3 Complete Washout</v>
      </c>
      <c r="O43" s="1">
        <f>IF(N43="","",MAX(O$1:O42)+1)</f>
        <v>23</v>
      </c>
      <c r="P43" s="9" t="str">
        <f t="shared" si="2"/>
        <v/>
      </c>
      <c r="Q43" s="7"/>
      <c r="R43" s="4">
        <f t="shared" si="3"/>
        <v>0</v>
      </c>
      <c r="T43" s="1">
        <v>59</v>
      </c>
      <c r="U43" s="10">
        <f t="shared" si="4"/>
        <v>0.35500000000000015</v>
      </c>
    </row>
    <row r="44" spans="2:21" x14ac:dyDescent="0.3">
      <c r="B44" s="2">
        <f t="shared" si="5"/>
        <v>44105</v>
      </c>
      <c r="C44" s="1">
        <f>'Unit Rates'!B$30/12</f>
        <v>2.4881317261942759E-3</v>
      </c>
      <c r="D44" s="1">
        <f>'Unit Rates'!C$30/12</f>
        <v>2.4811637993557198E-3</v>
      </c>
      <c r="I44" s="5" t="str">
        <f t="shared" si="1"/>
        <v>Pavement Scour and Drain Silt/Debris (Unsealed)Minor</v>
      </c>
      <c r="J44" s="5" t="str">
        <f>'Unit Rates'!B105</f>
        <v>Pavement Scour and Drain Silt/Debris (Unsealed)</v>
      </c>
      <c r="K44" s="6" t="str">
        <f>IF('Unit Rates'!A105="","",'Unit Rates'!A105)</f>
        <v>Minor</v>
      </c>
      <c r="L44" s="5" t="str">
        <f>'Unit Rates'!D105</f>
        <v>Gravel Resheet and Drain Silt/Debris Removal</v>
      </c>
      <c r="M44" s="7">
        <f>'Unit Rates'!G105</f>
        <v>1.2825</v>
      </c>
      <c r="N44" s="8" t="str">
        <f t="shared" si="0"/>
        <v>Pavement Scour and Drain Silt/Debris (Unsealed)</v>
      </c>
      <c r="O44" s="1">
        <f>IF(N44="","",MAX(O$1:O43)+1)</f>
        <v>24</v>
      </c>
      <c r="P44" s="9" t="str">
        <f t="shared" si="2"/>
        <v/>
      </c>
      <c r="Q44" s="7"/>
      <c r="R44" s="4">
        <f t="shared" si="3"/>
        <v>0</v>
      </c>
      <c r="T44" s="1">
        <v>58</v>
      </c>
      <c r="U44" s="10">
        <f t="shared" si="4"/>
        <v>0.36000000000000015</v>
      </c>
    </row>
    <row r="45" spans="2:21" x14ac:dyDescent="0.3">
      <c r="B45" s="2">
        <f t="shared" si="5"/>
        <v>44136</v>
      </c>
      <c r="C45" s="1">
        <f>'Unit Rates'!B$30/12</f>
        <v>2.4881317261942759E-3</v>
      </c>
      <c r="D45" s="1">
        <f>'Unit Rates'!C$30/12</f>
        <v>2.4811637993557198E-3</v>
      </c>
      <c r="I45" s="5" t="str">
        <f t="shared" si="1"/>
        <v>Custom G</v>
      </c>
      <c r="J45" s="5" t="str">
        <f>'Unit Rates'!B106</f>
        <v>Custom G</v>
      </c>
      <c r="K45" s="6" t="str">
        <f>IF('Unit Rates'!A106="","",'Unit Rates'!A106)</f>
        <v/>
      </c>
      <c r="L45" s="5" t="str">
        <f>'Unit Rates'!D106</f>
        <v>Custom G</v>
      </c>
      <c r="M45" s="7" t="e">
        <f>'Unit Rates'!G106</f>
        <v>#DIV/0!</v>
      </c>
      <c r="N45" s="8" t="str">
        <f t="shared" si="0"/>
        <v>Custom G</v>
      </c>
      <c r="O45" s="1">
        <f>IF(N45="","",MAX(O$1:O44)+1)</f>
        <v>25</v>
      </c>
      <c r="P45" s="9" t="str">
        <f>IFERROR(INDEX($N$2:$N$51,MATCH(ROW()-ROW($P$1),$O$2:$O$51,0)),"")</f>
        <v/>
      </c>
      <c r="Q45" s="7"/>
      <c r="R45" s="4">
        <f t="shared" si="3"/>
        <v>0</v>
      </c>
      <c r="T45" s="1">
        <v>57</v>
      </c>
      <c r="U45" s="10">
        <f t="shared" si="4"/>
        <v>0.36500000000000016</v>
      </c>
    </row>
    <row r="46" spans="2:21" x14ac:dyDescent="0.3">
      <c r="B46" s="2">
        <f t="shared" si="5"/>
        <v>44166</v>
      </c>
      <c r="C46" s="1">
        <f>'Unit Rates'!B$30/12</f>
        <v>2.4881317261942759E-3</v>
      </c>
      <c r="D46" s="1">
        <f>'Unit Rates'!C$30/12</f>
        <v>2.4811637993557198E-3</v>
      </c>
      <c r="I46" s="5" t="str">
        <f t="shared" si="1"/>
        <v>Custom H</v>
      </c>
      <c r="J46" s="5" t="str">
        <f>'Unit Rates'!B107</f>
        <v>Custom H</v>
      </c>
      <c r="K46" s="6" t="str">
        <f>IF('Unit Rates'!A107="","",'Unit Rates'!A107)</f>
        <v/>
      </c>
      <c r="L46" s="5" t="str">
        <f>'Unit Rates'!D107</f>
        <v>Custom H</v>
      </c>
      <c r="M46" s="7" t="e">
        <f>'Unit Rates'!G107</f>
        <v>#DIV/0!</v>
      </c>
      <c r="N46" s="8" t="str">
        <f t="shared" si="0"/>
        <v>Custom H</v>
      </c>
      <c r="O46" s="1">
        <f>IF(N46="","",MAX(O$1:O45)+1)</f>
        <v>26</v>
      </c>
      <c r="P46" s="9" t="str">
        <f t="shared" si="2"/>
        <v/>
      </c>
      <c r="Q46" s="7"/>
      <c r="R46" s="4">
        <f t="shared" si="3"/>
        <v>0</v>
      </c>
      <c r="T46" s="1">
        <v>56</v>
      </c>
      <c r="U46" s="10">
        <f t="shared" si="4"/>
        <v>0.37000000000000016</v>
      </c>
    </row>
    <row r="47" spans="2:21" x14ac:dyDescent="0.3">
      <c r="B47" s="2">
        <f t="shared" si="5"/>
        <v>44197</v>
      </c>
      <c r="C47" s="1">
        <f>'Unit Rates'!B$30/12</f>
        <v>2.4881317261942759E-3</v>
      </c>
      <c r="D47" s="1">
        <f>'Unit Rates'!C$30/12</f>
        <v>2.4811637993557198E-3</v>
      </c>
      <c r="I47" s="5" t="str">
        <f t="shared" si="1"/>
        <v>Custom I</v>
      </c>
      <c r="J47" s="5" t="str">
        <f>'Unit Rates'!B108</f>
        <v>Custom I</v>
      </c>
      <c r="K47" s="6" t="str">
        <f>IF('Unit Rates'!A108="","",'Unit Rates'!A108)</f>
        <v/>
      </c>
      <c r="L47" s="5" t="str">
        <f>'Unit Rates'!D108</f>
        <v>Custom I</v>
      </c>
      <c r="M47" s="7" t="e">
        <f>'Unit Rates'!G108</f>
        <v>#DIV/0!</v>
      </c>
      <c r="N47" s="8" t="str">
        <f t="shared" si="0"/>
        <v>Custom I</v>
      </c>
      <c r="O47" s="1">
        <f>IF(N47="","",MAX(O$1:O46)+1)</f>
        <v>27</v>
      </c>
      <c r="P47" s="9" t="str">
        <f t="shared" si="2"/>
        <v/>
      </c>
      <c r="Q47" s="7"/>
      <c r="R47" s="4">
        <f t="shared" si="3"/>
        <v>0</v>
      </c>
      <c r="T47" s="1">
        <v>55</v>
      </c>
      <c r="U47" s="10">
        <f t="shared" si="4"/>
        <v>0.37500000000000017</v>
      </c>
    </row>
    <row r="48" spans="2:21" x14ac:dyDescent="0.3">
      <c r="B48" s="2">
        <f t="shared" si="5"/>
        <v>44228</v>
      </c>
      <c r="C48" s="1">
        <f>'Unit Rates'!B$30/12</f>
        <v>2.4881317261942759E-3</v>
      </c>
      <c r="D48" s="1">
        <f>'Unit Rates'!C$30/12</f>
        <v>2.4811637993557198E-3</v>
      </c>
      <c r="I48" s="5" t="str">
        <f t="shared" si="1"/>
        <v>Custom J</v>
      </c>
      <c r="J48" s="5" t="str">
        <f>'Unit Rates'!B109</f>
        <v>Custom J</v>
      </c>
      <c r="K48" s="6" t="str">
        <f>IF('Unit Rates'!A109="","",'Unit Rates'!A109)</f>
        <v/>
      </c>
      <c r="L48" s="5" t="str">
        <f>'Unit Rates'!D109</f>
        <v>Custom J</v>
      </c>
      <c r="M48" s="7" t="e">
        <f>'Unit Rates'!G109</f>
        <v>#DIV/0!</v>
      </c>
      <c r="N48" s="8" t="str">
        <f t="shared" si="0"/>
        <v>Custom J</v>
      </c>
      <c r="O48" s="1">
        <f>IF(N48="","",MAX(O$1:O47)+1)</f>
        <v>28</v>
      </c>
      <c r="P48" s="9" t="str">
        <f t="shared" si="2"/>
        <v/>
      </c>
      <c r="Q48" s="7"/>
      <c r="R48" s="4">
        <f t="shared" si="3"/>
        <v>0</v>
      </c>
      <c r="T48" s="1">
        <v>54</v>
      </c>
      <c r="U48" s="10">
        <f t="shared" si="4"/>
        <v>0.38000000000000017</v>
      </c>
    </row>
    <row r="49" spans="2:21" x14ac:dyDescent="0.3">
      <c r="B49" s="2">
        <f t="shared" si="5"/>
        <v>44256</v>
      </c>
      <c r="C49" s="1">
        <f>'Unit Rates'!B$30/12</f>
        <v>2.4881317261942759E-3</v>
      </c>
      <c r="D49" s="1">
        <f>'Unit Rates'!C$30/12</f>
        <v>2.4811637993557198E-3</v>
      </c>
      <c r="I49" s="5" t="str">
        <f t="shared" si="1"/>
        <v>Custom K</v>
      </c>
      <c r="J49" s="5" t="str">
        <f>'Unit Rates'!B110</f>
        <v>Custom K</v>
      </c>
      <c r="K49" s="6" t="str">
        <f>IF('Unit Rates'!A110="","",'Unit Rates'!A110)</f>
        <v/>
      </c>
      <c r="L49" s="5" t="str">
        <f>'Unit Rates'!D110</f>
        <v>Custom K</v>
      </c>
      <c r="M49" s="7" t="e">
        <f>'Unit Rates'!G110</f>
        <v>#DIV/0!</v>
      </c>
      <c r="N49" s="8" t="str">
        <f t="shared" si="0"/>
        <v>Custom K</v>
      </c>
      <c r="O49" s="1">
        <f>IF(N49="","",MAX(O$1:O48)+1)</f>
        <v>29</v>
      </c>
      <c r="P49" s="9" t="str">
        <f t="shared" si="2"/>
        <v/>
      </c>
      <c r="Q49" s="7"/>
      <c r="R49" s="4">
        <f t="shared" si="3"/>
        <v>0</v>
      </c>
      <c r="T49" s="1">
        <v>53</v>
      </c>
      <c r="U49" s="10">
        <f t="shared" si="4"/>
        <v>0.38500000000000018</v>
      </c>
    </row>
    <row r="50" spans="2:21" x14ac:dyDescent="0.3">
      <c r="B50" s="2">
        <f t="shared" ref="B50:B81" si="6">EDATE(B49,1)</f>
        <v>44287</v>
      </c>
      <c r="C50" s="1">
        <f>'Unit Rates'!B$30/12</f>
        <v>2.4881317261942759E-3</v>
      </c>
      <c r="D50" s="1">
        <f>'Unit Rates'!C$30/12</f>
        <v>2.4811637993557198E-3</v>
      </c>
      <c r="I50" s="5" t="str">
        <f t="shared" si="1"/>
        <v>Custom L</v>
      </c>
      <c r="J50" s="5" t="str">
        <f>'Unit Rates'!B111</f>
        <v>Custom L</v>
      </c>
      <c r="K50" s="6" t="str">
        <f>IF('Unit Rates'!A111="","",'Unit Rates'!A111)</f>
        <v/>
      </c>
      <c r="L50" s="5" t="str">
        <f>'Unit Rates'!D111</f>
        <v>Custom L</v>
      </c>
      <c r="M50" s="7" t="e">
        <f>'Unit Rates'!G111</f>
        <v>#DIV/0!</v>
      </c>
      <c r="N50" s="8" t="str">
        <f t="shared" si="0"/>
        <v>Custom L</v>
      </c>
      <c r="O50" s="1">
        <f>IF(N50="","",MAX(O$1:O49)+1)</f>
        <v>30</v>
      </c>
      <c r="P50" s="9" t="str">
        <f t="shared" si="2"/>
        <v/>
      </c>
      <c r="Q50" s="7"/>
      <c r="R50" s="4">
        <f t="shared" si="3"/>
        <v>0</v>
      </c>
      <c r="T50" s="1">
        <v>52</v>
      </c>
      <c r="U50" s="10">
        <f t="shared" si="4"/>
        <v>0.39000000000000018</v>
      </c>
    </row>
    <row r="51" spans="2:21" x14ac:dyDescent="0.3">
      <c r="B51" s="2">
        <f t="shared" si="6"/>
        <v>44317</v>
      </c>
      <c r="C51" s="1">
        <f>'Unit Rates'!B$30/12</f>
        <v>2.4881317261942759E-3</v>
      </c>
      <c r="D51" s="1">
        <f>'Unit Rates'!C$30/12</f>
        <v>2.4811637993557198E-3</v>
      </c>
      <c r="I51" s="5" t="str">
        <f t="shared" si="1"/>
        <v>Custom M</v>
      </c>
      <c r="J51" s="5" t="str">
        <f>'Unit Rates'!B112</f>
        <v>Custom M</v>
      </c>
      <c r="K51" s="6" t="str">
        <f>IF('Unit Rates'!A112="","",'Unit Rates'!A112)</f>
        <v/>
      </c>
      <c r="L51" s="5" t="str">
        <f>'Unit Rates'!D112</f>
        <v>Custom M</v>
      </c>
      <c r="M51" s="7" t="e">
        <f>'Unit Rates'!G112</f>
        <v>#DIV/0!</v>
      </c>
      <c r="N51" s="8" t="str">
        <f t="shared" si="0"/>
        <v>Custom M</v>
      </c>
      <c r="O51" s="1">
        <f>IF(N51="","",MAX(O$1:O50)+1)</f>
        <v>31</v>
      </c>
      <c r="P51" s="9" t="str">
        <f t="shared" si="2"/>
        <v/>
      </c>
      <c r="Q51" s="7"/>
      <c r="R51" s="4">
        <f t="shared" si="3"/>
        <v>0</v>
      </c>
      <c r="T51" s="1">
        <v>51</v>
      </c>
      <c r="U51" s="10">
        <f t="shared" si="4"/>
        <v>0.39500000000000018</v>
      </c>
    </row>
    <row r="52" spans="2:21" x14ac:dyDescent="0.3">
      <c r="B52" s="2">
        <f t="shared" si="6"/>
        <v>44348</v>
      </c>
      <c r="C52" s="1">
        <f>'Unit Rates'!B$30/12</f>
        <v>2.4881317261942759E-3</v>
      </c>
      <c r="D52" s="1">
        <f>'Unit Rates'!C$30/12</f>
        <v>2.4811637993557198E-3</v>
      </c>
      <c r="I52" s="5"/>
      <c r="J52" s="5"/>
      <c r="K52" s="6"/>
      <c r="L52" s="5"/>
      <c r="M52" s="7"/>
      <c r="N52" s="8"/>
      <c r="O52" s="7"/>
      <c r="P52" s="7"/>
      <c r="Q52" s="7"/>
      <c r="T52" s="1">
        <v>50</v>
      </c>
      <c r="U52" s="10">
        <f t="shared" si="4"/>
        <v>0.40000000000000019</v>
      </c>
    </row>
    <row r="53" spans="2:21" x14ac:dyDescent="0.3">
      <c r="B53" s="2">
        <f t="shared" si="6"/>
        <v>44378</v>
      </c>
      <c r="C53" s="1">
        <f>'Unit Rates'!B$31/12</f>
        <v>2.8815747139066907E-3</v>
      </c>
      <c r="D53" s="1">
        <f>'Unit Rates'!C$31/12</f>
        <v>2.9462391231409959E-3</v>
      </c>
      <c r="I53" s="5"/>
      <c r="J53" s="5"/>
      <c r="K53" s="6"/>
      <c r="L53" s="5"/>
      <c r="M53" s="7"/>
      <c r="N53" s="8"/>
      <c r="O53" s="7"/>
      <c r="P53" s="7"/>
      <c r="Q53" s="7"/>
      <c r="T53" s="1">
        <v>49</v>
      </c>
      <c r="U53" s="10">
        <f t="shared" si="4"/>
        <v>0.40500000000000019</v>
      </c>
    </row>
    <row r="54" spans="2:21" x14ac:dyDescent="0.3">
      <c r="B54" s="2">
        <f t="shared" si="6"/>
        <v>44409</v>
      </c>
      <c r="C54" s="1">
        <f>'Unit Rates'!B$31/12</f>
        <v>2.8815747139066907E-3</v>
      </c>
      <c r="D54" s="1">
        <f>'Unit Rates'!C$31/12</f>
        <v>2.9462391231409959E-3</v>
      </c>
      <c r="T54" s="1">
        <v>48</v>
      </c>
      <c r="U54" s="10">
        <f t="shared" si="4"/>
        <v>0.4100000000000002</v>
      </c>
    </row>
    <row r="55" spans="2:21" x14ac:dyDescent="0.3">
      <c r="B55" s="2">
        <f t="shared" si="6"/>
        <v>44440</v>
      </c>
      <c r="C55" s="1">
        <f>'Unit Rates'!B$31/12</f>
        <v>2.8815747139066907E-3</v>
      </c>
      <c r="D55" s="1">
        <f>'Unit Rates'!C$31/12</f>
        <v>2.9462391231409959E-3</v>
      </c>
      <c r="T55" s="1">
        <v>47</v>
      </c>
      <c r="U55" s="10">
        <f t="shared" si="4"/>
        <v>0.4150000000000002</v>
      </c>
    </row>
    <row r="56" spans="2:21" x14ac:dyDescent="0.3">
      <c r="B56" s="2">
        <f t="shared" si="6"/>
        <v>44470</v>
      </c>
      <c r="C56" s="1">
        <f>'Unit Rates'!B$31/12</f>
        <v>2.8815747139066907E-3</v>
      </c>
      <c r="D56" s="1">
        <f>'Unit Rates'!C$31/12</f>
        <v>2.9462391231409959E-3</v>
      </c>
      <c r="T56" s="1">
        <v>46</v>
      </c>
      <c r="U56" s="10">
        <f t="shared" si="4"/>
        <v>0.42000000000000021</v>
      </c>
    </row>
    <row r="57" spans="2:21" x14ac:dyDescent="0.3">
      <c r="B57" s="2">
        <f t="shared" si="6"/>
        <v>44501</v>
      </c>
      <c r="C57" s="1">
        <f>'Unit Rates'!B$31/12</f>
        <v>2.8815747139066907E-3</v>
      </c>
      <c r="D57" s="1">
        <f>'Unit Rates'!C$31/12</f>
        <v>2.9462391231409959E-3</v>
      </c>
      <c r="T57" s="1">
        <v>45</v>
      </c>
      <c r="U57" s="10">
        <f t="shared" si="4"/>
        <v>0.42500000000000021</v>
      </c>
    </row>
    <row r="58" spans="2:21" x14ac:dyDescent="0.3">
      <c r="B58" s="2">
        <f t="shared" si="6"/>
        <v>44531</v>
      </c>
      <c r="C58" s="1">
        <f>'Unit Rates'!B$31/12</f>
        <v>2.8815747139066907E-3</v>
      </c>
      <c r="D58" s="1">
        <f>'Unit Rates'!C$31/12</f>
        <v>2.9462391231409959E-3</v>
      </c>
      <c r="T58" s="1">
        <v>44</v>
      </c>
      <c r="U58" s="10">
        <f t="shared" si="4"/>
        <v>0.43000000000000022</v>
      </c>
    </row>
    <row r="59" spans="2:21" x14ac:dyDescent="0.3">
      <c r="B59" s="2">
        <f t="shared" si="6"/>
        <v>44562</v>
      </c>
      <c r="C59" s="1">
        <f>'Unit Rates'!B$31/12</f>
        <v>2.8815747139066907E-3</v>
      </c>
      <c r="D59" s="1">
        <f>'Unit Rates'!C$31/12</f>
        <v>2.9462391231409959E-3</v>
      </c>
      <c r="T59" s="1">
        <v>43</v>
      </c>
      <c r="U59" s="10">
        <f t="shared" si="4"/>
        <v>0.43500000000000022</v>
      </c>
    </row>
    <row r="60" spans="2:21" x14ac:dyDescent="0.3">
      <c r="B60" s="2">
        <f t="shared" si="6"/>
        <v>44593</v>
      </c>
      <c r="C60" s="1">
        <f>'Unit Rates'!B$31/12</f>
        <v>2.8815747139066907E-3</v>
      </c>
      <c r="D60" s="1">
        <f>'Unit Rates'!C$31/12</f>
        <v>2.9462391231409959E-3</v>
      </c>
      <c r="T60" s="1">
        <v>42</v>
      </c>
      <c r="U60" s="10">
        <f t="shared" si="4"/>
        <v>0.44000000000000022</v>
      </c>
    </row>
    <row r="61" spans="2:21" x14ac:dyDescent="0.3">
      <c r="B61" s="2">
        <f t="shared" si="6"/>
        <v>44621</v>
      </c>
      <c r="C61" s="1">
        <f>'Unit Rates'!B$31/12</f>
        <v>2.8815747139066907E-3</v>
      </c>
      <c r="D61" s="1">
        <f>'Unit Rates'!C$31/12</f>
        <v>2.9462391231409959E-3</v>
      </c>
      <c r="T61" s="1">
        <v>41</v>
      </c>
      <c r="U61" s="10">
        <f t="shared" si="4"/>
        <v>0.44500000000000023</v>
      </c>
    </row>
    <row r="62" spans="2:21" x14ac:dyDescent="0.3">
      <c r="B62" s="2">
        <f t="shared" si="6"/>
        <v>44652</v>
      </c>
      <c r="C62" s="1">
        <f>'Unit Rates'!B$31/12</f>
        <v>2.8815747139066907E-3</v>
      </c>
      <c r="D62" s="1">
        <f>'Unit Rates'!C$31/12</f>
        <v>2.9462391231409959E-3</v>
      </c>
      <c r="T62" s="1">
        <v>40</v>
      </c>
      <c r="U62" s="10">
        <f t="shared" si="4"/>
        <v>0.45000000000000023</v>
      </c>
    </row>
    <row r="63" spans="2:21" x14ac:dyDescent="0.3">
      <c r="B63" s="2">
        <f t="shared" si="6"/>
        <v>44682</v>
      </c>
      <c r="C63" s="1">
        <f>'Unit Rates'!B$31/12</f>
        <v>2.8815747139066907E-3</v>
      </c>
      <c r="D63" s="1">
        <f>'Unit Rates'!C$31/12</f>
        <v>2.9462391231409959E-3</v>
      </c>
      <c r="T63" s="1">
        <v>39</v>
      </c>
      <c r="U63" s="10">
        <f t="shared" si="4"/>
        <v>0.45500000000000024</v>
      </c>
    </row>
    <row r="64" spans="2:21" x14ac:dyDescent="0.3">
      <c r="B64" s="2">
        <f t="shared" si="6"/>
        <v>44713</v>
      </c>
      <c r="C64" s="1">
        <f>'Unit Rates'!B$31/12</f>
        <v>2.8815747139066907E-3</v>
      </c>
      <c r="D64" s="1">
        <f>'Unit Rates'!C$31/12</f>
        <v>2.9462391231409959E-3</v>
      </c>
      <c r="T64" s="1">
        <v>38</v>
      </c>
      <c r="U64" s="10">
        <f t="shared" si="4"/>
        <v>0.46000000000000024</v>
      </c>
    </row>
    <row r="65" spans="2:21" x14ac:dyDescent="0.3">
      <c r="B65" s="2">
        <f t="shared" si="6"/>
        <v>44743</v>
      </c>
      <c r="C65" s="1">
        <f>'Unit Rates'!B$32/12</f>
        <v>2.8945287731903524E-3</v>
      </c>
      <c r="D65" s="1">
        <f>'Unit Rates'!C$32/12</f>
        <v>2.9563084095022654E-3</v>
      </c>
      <c r="T65" s="1">
        <v>37</v>
      </c>
      <c r="U65" s="10">
        <f t="shared" si="4"/>
        <v>0.46500000000000025</v>
      </c>
    </row>
    <row r="66" spans="2:21" x14ac:dyDescent="0.3">
      <c r="B66" s="2">
        <f t="shared" si="6"/>
        <v>44774</v>
      </c>
      <c r="C66" s="1">
        <f>'Unit Rates'!B$32/12</f>
        <v>2.8945287731903524E-3</v>
      </c>
      <c r="D66" s="1">
        <f>'Unit Rates'!C$32/12</f>
        <v>2.9563084095022654E-3</v>
      </c>
      <c r="T66" s="1">
        <v>36</v>
      </c>
      <c r="U66" s="10">
        <f t="shared" si="4"/>
        <v>0.47000000000000025</v>
      </c>
    </row>
    <row r="67" spans="2:21" x14ac:dyDescent="0.3">
      <c r="B67" s="2">
        <f t="shared" si="6"/>
        <v>44805</v>
      </c>
      <c r="C67" s="1">
        <f>'Unit Rates'!B$32/12</f>
        <v>2.8945287731903524E-3</v>
      </c>
      <c r="D67" s="1">
        <f>'Unit Rates'!C$32/12</f>
        <v>2.9563084095022654E-3</v>
      </c>
      <c r="T67" s="1">
        <v>35</v>
      </c>
      <c r="U67" s="10">
        <f t="shared" si="4"/>
        <v>0.47500000000000026</v>
      </c>
    </row>
    <row r="68" spans="2:21" x14ac:dyDescent="0.3">
      <c r="B68" s="2">
        <f t="shared" si="6"/>
        <v>44835</v>
      </c>
      <c r="C68" s="1">
        <f>'Unit Rates'!B$32/12</f>
        <v>2.8945287731903524E-3</v>
      </c>
      <c r="D68" s="1">
        <f>'Unit Rates'!C$32/12</f>
        <v>2.9563084095022654E-3</v>
      </c>
      <c r="T68" s="1">
        <v>34</v>
      </c>
      <c r="U68" s="10">
        <f t="shared" ref="U68:U92" si="7">U67+0.005</f>
        <v>0.48000000000000026</v>
      </c>
    </row>
    <row r="69" spans="2:21" x14ac:dyDescent="0.3">
      <c r="B69" s="2">
        <f t="shared" si="6"/>
        <v>44866</v>
      </c>
      <c r="C69" s="1">
        <f>'Unit Rates'!B$32/12</f>
        <v>2.8945287731903524E-3</v>
      </c>
      <c r="D69" s="1">
        <f>'Unit Rates'!C$32/12</f>
        <v>2.9563084095022654E-3</v>
      </c>
      <c r="T69" s="1">
        <v>33</v>
      </c>
      <c r="U69" s="10">
        <f t="shared" si="7"/>
        <v>0.48500000000000026</v>
      </c>
    </row>
    <row r="70" spans="2:21" x14ac:dyDescent="0.3">
      <c r="B70" s="2">
        <f t="shared" si="6"/>
        <v>44896</v>
      </c>
      <c r="C70" s="1">
        <f>'Unit Rates'!B$32/12</f>
        <v>2.8945287731903524E-3</v>
      </c>
      <c r="D70" s="1">
        <f>'Unit Rates'!C$32/12</f>
        <v>2.9563084095022654E-3</v>
      </c>
      <c r="T70" s="1">
        <v>32</v>
      </c>
      <c r="U70" s="10">
        <f t="shared" si="7"/>
        <v>0.49000000000000027</v>
      </c>
    </row>
    <row r="71" spans="2:21" x14ac:dyDescent="0.3">
      <c r="B71" s="2">
        <f t="shared" si="6"/>
        <v>44927</v>
      </c>
      <c r="C71" s="1">
        <f>'Unit Rates'!B$32/12</f>
        <v>2.8945287731903524E-3</v>
      </c>
      <c r="D71" s="1">
        <f>'Unit Rates'!C$32/12</f>
        <v>2.9563084095022654E-3</v>
      </c>
      <c r="T71" s="1">
        <v>31</v>
      </c>
      <c r="U71" s="10">
        <f t="shared" si="7"/>
        <v>0.49500000000000027</v>
      </c>
    </row>
    <row r="72" spans="2:21" x14ac:dyDescent="0.3">
      <c r="B72" s="2">
        <f t="shared" si="6"/>
        <v>44958</v>
      </c>
      <c r="C72" s="1">
        <f>'Unit Rates'!B$32/12</f>
        <v>2.8945287731903524E-3</v>
      </c>
      <c r="D72" s="1">
        <f>'Unit Rates'!C$32/12</f>
        <v>2.9563084095022654E-3</v>
      </c>
      <c r="T72" s="1">
        <v>30</v>
      </c>
      <c r="U72" s="10">
        <f t="shared" si="7"/>
        <v>0.50000000000000022</v>
      </c>
    </row>
    <row r="73" spans="2:21" x14ac:dyDescent="0.3">
      <c r="B73" s="2">
        <f t="shared" si="6"/>
        <v>44986</v>
      </c>
      <c r="C73" s="1">
        <f>'Unit Rates'!B$32/12</f>
        <v>2.8945287731903524E-3</v>
      </c>
      <c r="D73" s="1">
        <f>'Unit Rates'!C$32/12</f>
        <v>2.9563084095022654E-3</v>
      </c>
      <c r="T73" s="1">
        <v>29</v>
      </c>
      <c r="U73" s="10">
        <f t="shared" si="7"/>
        <v>0.50500000000000023</v>
      </c>
    </row>
    <row r="74" spans="2:21" x14ac:dyDescent="0.3">
      <c r="B74" s="2">
        <f t="shared" si="6"/>
        <v>45017</v>
      </c>
      <c r="C74" s="1">
        <f>'Unit Rates'!B$32/12</f>
        <v>2.8945287731903524E-3</v>
      </c>
      <c r="D74" s="1">
        <f>'Unit Rates'!C$32/12</f>
        <v>2.9563084095022654E-3</v>
      </c>
      <c r="T74" s="1">
        <v>28</v>
      </c>
      <c r="U74" s="10">
        <f t="shared" si="7"/>
        <v>0.51000000000000023</v>
      </c>
    </row>
    <row r="75" spans="2:21" x14ac:dyDescent="0.3">
      <c r="B75" s="2">
        <f t="shared" si="6"/>
        <v>45047</v>
      </c>
      <c r="C75" s="1">
        <f>'Unit Rates'!B$32/12</f>
        <v>2.8945287731903524E-3</v>
      </c>
      <c r="D75" s="1">
        <f>'Unit Rates'!C$32/12</f>
        <v>2.9563084095022654E-3</v>
      </c>
      <c r="T75" s="1">
        <v>27</v>
      </c>
      <c r="U75" s="10">
        <f t="shared" si="7"/>
        <v>0.51500000000000024</v>
      </c>
    </row>
    <row r="76" spans="2:21" x14ac:dyDescent="0.3">
      <c r="B76" s="2">
        <f t="shared" si="6"/>
        <v>45078</v>
      </c>
      <c r="C76" s="1">
        <f>'Unit Rates'!B$32/12</f>
        <v>2.8945287731903524E-3</v>
      </c>
      <c r="D76" s="1">
        <f>'Unit Rates'!C$32/12</f>
        <v>2.9563084095022654E-3</v>
      </c>
      <c r="T76" s="1">
        <v>26</v>
      </c>
      <c r="U76" s="10">
        <f t="shared" si="7"/>
        <v>0.52000000000000024</v>
      </c>
    </row>
    <row r="77" spans="2:21" x14ac:dyDescent="0.3">
      <c r="B77" s="2">
        <f t="shared" si="6"/>
        <v>45108</v>
      </c>
      <c r="C77" s="1">
        <f>'Unit Rates'!B$33/12</f>
        <v>2.4198872451334044E-3</v>
      </c>
      <c r="D77" s="1">
        <f>'Unit Rates'!C$33/12</f>
        <v>2.4046196112177585E-3</v>
      </c>
      <c r="T77" s="1">
        <v>25</v>
      </c>
      <c r="U77" s="10">
        <f t="shared" si="7"/>
        <v>0.52500000000000024</v>
      </c>
    </row>
    <row r="78" spans="2:21" x14ac:dyDescent="0.3">
      <c r="B78" s="2">
        <f t="shared" si="6"/>
        <v>45139</v>
      </c>
      <c r="C78" s="1">
        <f>'Unit Rates'!B$33/12</f>
        <v>2.4198872451334044E-3</v>
      </c>
      <c r="D78" s="1">
        <f>'Unit Rates'!C$33/12</f>
        <v>2.4046196112177585E-3</v>
      </c>
      <c r="T78" s="1">
        <v>24</v>
      </c>
      <c r="U78" s="10">
        <f t="shared" si="7"/>
        <v>0.53000000000000025</v>
      </c>
    </row>
    <row r="79" spans="2:21" x14ac:dyDescent="0.3">
      <c r="B79" s="2">
        <f t="shared" si="6"/>
        <v>45170</v>
      </c>
      <c r="C79" s="1">
        <f>'Unit Rates'!B$33/12</f>
        <v>2.4198872451334044E-3</v>
      </c>
      <c r="D79" s="1">
        <f>'Unit Rates'!C$33/12</f>
        <v>2.4046196112177585E-3</v>
      </c>
      <c r="T79" s="1">
        <v>23</v>
      </c>
      <c r="U79" s="10">
        <f t="shared" si="7"/>
        <v>0.53500000000000025</v>
      </c>
    </row>
    <row r="80" spans="2:21" x14ac:dyDescent="0.3">
      <c r="B80" s="2">
        <f t="shared" si="6"/>
        <v>45200</v>
      </c>
      <c r="C80" s="1">
        <f>'Unit Rates'!B$33/12</f>
        <v>2.4198872451334044E-3</v>
      </c>
      <c r="D80" s="1">
        <f>'Unit Rates'!C$33/12</f>
        <v>2.4046196112177585E-3</v>
      </c>
      <c r="T80" s="1">
        <v>22</v>
      </c>
      <c r="U80" s="10">
        <f t="shared" si="7"/>
        <v>0.54000000000000026</v>
      </c>
    </row>
    <row r="81" spans="2:21" x14ac:dyDescent="0.3">
      <c r="B81" s="2">
        <f t="shared" si="6"/>
        <v>45231</v>
      </c>
      <c r="C81" s="1">
        <f>'Unit Rates'!B$33/12</f>
        <v>2.4198872451334044E-3</v>
      </c>
      <c r="D81" s="1">
        <f>'Unit Rates'!C$33/12</f>
        <v>2.4046196112177585E-3</v>
      </c>
      <c r="T81" s="1">
        <v>21</v>
      </c>
      <c r="U81" s="10">
        <f t="shared" si="7"/>
        <v>0.54500000000000026</v>
      </c>
    </row>
    <row r="82" spans="2:21" x14ac:dyDescent="0.3">
      <c r="B82" s="2">
        <f t="shared" ref="B82:B136" si="8">EDATE(B81,1)</f>
        <v>45261</v>
      </c>
      <c r="C82" s="1">
        <f>'Unit Rates'!B$33/12</f>
        <v>2.4198872451334044E-3</v>
      </c>
      <c r="D82" s="1">
        <f>'Unit Rates'!C$33/12</f>
        <v>2.4046196112177585E-3</v>
      </c>
      <c r="T82" s="1">
        <v>20</v>
      </c>
      <c r="U82" s="10">
        <f t="shared" si="7"/>
        <v>0.55000000000000027</v>
      </c>
    </row>
    <row r="83" spans="2:21" x14ac:dyDescent="0.3">
      <c r="B83" s="2">
        <f t="shared" si="8"/>
        <v>45292</v>
      </c>
      <c r="C83" s="1">
        <f>'Unit Rates'!B$33/12</f>
        <v>2.4198872451334044E-3</v>
      </c>
      <c r="D83" s="1">
        <f>'Unit Rates'!C$33/12</f>
        <v>2.4046196112177585E-3</v>
      </c>
      <c r="T83" s="1">
        <v>19</v>
      </c>
      <c r="U83" s="10">
        <f t="shared" si="7"/>
        <v>0.55500000000000027</v>
      </c>
    </row>
    <row r="84" spans="2:21" x14ac:dyDescent="0.3">
      <c r="B84" s="2">
        <f t="shared" si="8"/>
        <v>45323</v>
      </c>
      <c r="C84" s="1">
        <f>'Unit Rates'!B$33/12</f>
        <v>2.4198872451334044E-3</v>
      </c>
      <c r="D84" s="1">
        <f>'Unit Rates'!C$33/12</f>
        <v>2.4046196112177585E-3</v>
      </c>
      <c r="T84" s="1">
        <v>18</v>
      </c>
      <c r="U84" s="10">
        <f t="shared" si="7"/>
        <v>0.56000000000000028</v>
      </c>
    </row>
    <row r="85" spans="2:21" x14ac:dyDescent="0.3">
      <c r="B85" s="2">
        <f t="shared" si="8"/>
        <v>45352</v>
      </c>
      <c r="C85" s="1">
        <f>'Unit Rates'!B$33/12</f>
        <v>2.4198872451334044E-3</v>
      </c>
      <c r="D85" s="1">
        <f>'Unit Rates'!C$33/12</f>
        <v>2.4046196112177585E-3</v>
      </c>
      <c r="T85" s="1">
        <v>17</v>
      </c>
      <c r="U85" s="10">
        <f t="shared" si="7"/>
        <v>0.56500000000000028</v>
      </c>
    </row>
    <row r="86" spans="2:21" x14ac:dyDescent="0.3">
      <c r="B86" s="2">
        <f t="shared" si="8"/>
        <v>45383</v>
      </c>
      <c r="C86" s="1">
        <f>'Unit Rates'!B$33/12</f>
        <v>2.4198872451334044E-3</v>
      </c>
      <c r="D86" s="1">
        <f>'Unit Rates'!C$33/12</f>
        <v>2.4046196112177585E-3</v>
      </c>
      <c r="T86" s="1">
        <v>16</v>
      </c>
      <c r="U86" s="10">
        <f t="shared" si="7"/>
        <v>0.57000000000000028</v>
      </c>
    </row>
    <row r="87" spans="2:21" x14ac:dyDescent="0.3">
      <c r="B87" s="2">
        <f t="shared" si="8"/>
        <v>45413</v>
      </c>
      <c r="C87" s="1">
        <f>'Unit Rates'!B$33/12</f>
        <v>2.4198872451334044E-3</v>
      </c>
      <c r="D87" s="1">
        <f>'Unit Rates'!C$33/12</f>
        <v>2.4046196112177585E-3</v>
      </c>
      <c r="T87" s="1">
        <v>15</v>
      </c>
      <c r="U87" s="10">
        <f t="shared" si="7"/>
        <v>0.57500000000000029</v>
      </c>
    </row>
    <row r="88" spans="2:21" x14ac:dyDescent="0.3">
      <c r="B88" s="2">
        <f t="shared" si="8"/>
        <v>45444</v>
      </c>
      <c r="C88" s="1">
        <f>'Unit Rates'!B$33/12</f>
        <v>2.4198872451334044E-3</v>
      </c>
      <c r="D88" s="1">
        <f>'Unit Rates'!C$33/12</f>
        <v>2.4046196112177585E-3</v>
      </c>
      <c r="T88" s="1">
        <v>14</v>
      </c>
      <c r="U88" s="10">
        <f t="shared" si="7"/>
        <v>0.58000000000000029</v>
      </c>
    </row>
    <row r="89" spans="2:21" x14ac:dyDescent="0.3">
      <c r="B89" s="2">
        <f t="shared" si="8"/>
        <v>45474</v>
      </c>
      <c r="C89" s="1">
        <f>'Unit Rates'!B$34/12</f>
        <v>1.9853829899084685E-3</v>
      </c>
      <c r="D89" s="1">
        <f>'Unit Rates'!C$34/12</f>
        <v>1.8965670773800254E-3</v>
      </c>
      <c r="T89" s="1">
        <v>13</v>
      </c>
      <c r="U89" s="10">
        <f t="shared" si="7"/>
        <v>0.5850000000000003</v>
      </c>
    </row>
    <row r="90" spans="2:21" x14ac:dyDescent="0.3">
      <c r="B90" s="2">
        <f t="shared" si="8"/>
        <v>45505</v>
      </c>
      <c r="C90" s="1">
        <f>'Unit Rates'!B$34/12</f>
        <v>1.9853829899084685E-3</v>
      </c>
      <c r="D90" s="1">
        <f>'Unit Rates'!C$34/12</f>
        <v>1.8965670773800254E-3</v>
      </c>
      <c r="T90" s="1">
        <v>12</v>
      </c>
      <c r="U90" s="10">
        <f t="shared" si="7"/>
        <v>0.5900000000000003</v>
      </c>
    </row>
    <row r="91" spans="2:21" x14ac:dyDescent="0.3">
      <c r="B91" s="2">
        <f t="shared" si="8"/>
        <v>45536</v>
      </c>
      <c r="C91" s="1">
        <f>'Unit Rates'!B$34/12</f>
        <v>1.9853829899084685E-3</v>
      </c>
      <c r="D91" s="1">
        <f>'Unit Rates'!C$34/12</f>
        <v>1.8965670773800254E-3</v>
      </c>
      <c r="T91" s="1">
        <v>11</v>
      </c>
      <c r="U91" s="10">
        <f t="shared" si="7"/>
        <v>0.59500000000000031</v>
      </c>
    </row>
    <row r="92" spans="2:21" x14ac:dyDescent="0.3">
      <c r="B92" s="2">
        <f t="shared" si="8"/>
        <v>45566</v>
      </c>
      <c r="C92" s="1">
        <f>'Unit Rates'!B$34/12</f>
        <v>1.9853829899084685E-3</v>
      </c>
      <c r="D92" s="1">
        <f>'Unit Rates'!C$34/12</f>
        <v>1.8965670773800254E-3</v>
      </c>
      <c r="T92" s="1">
        <v>10</v>
      </c>
      <c r="U92" s="10">
        <f t="shared" si="7"/>
        <v>0.60000000000000031</v>
      </c>
    </row>
    <row r="93" spans="2:21" x14ac:dyDescent="0.3">
      <c r="B93" s="2">
        <f t="shared" si="8"/>
        <v>45597</v>
      </c>
      <c r="C93" s="1">
        <f>'Unit Rates'!B$34/12</f>
        <v>1.9853829899084685E-3</v>
      </c>
      <c r="D93" s="1">
        <f>'Unit Rates'!C$34/12</f>
        <v>1.8965670773800254E-3</v>
      </c>
    </row>
    <row r="94" spans="2:21" x14ac:dyDescent="0.3">
      <c r="B94" s="2">
        <f t="shared" si="8"/>
        <v>45627</v>
      </c>
      <c r="C94" s="1">
        <f>'Unit Rates'!B$34/12</f>
        <v>1.9853829899084685E-3</v>
      </c>
      <c r="D94" s="1">
        <f>'Unit Rates'!C$34/12</f>
        <v>1.8965670773800254E-3</v>
      </c>
    </row>
    <row r="95" spans="2:21" x14ac:dyDescent="0.3">
      <c r="B95" s="2">
        <f t="shared" si="8"/>
        <v>45658</v>
      </c>
      <c r="C95" s="1">
        <f>'Unit Rates'!B$34/12</f>
        <v>1.9853829899084685E-3</v>
      </c>
      <c r="D95" s="1">
        <f>'Unit Rates'!C$34/12</f>
        <v>1.8965670773800254E-3</v>
      </c>
    </row>
    <row r="96" spans="2:21" x14ac:dyDescent="0.3">
      <c r="B96" s="2">
        <f t="shared" si="8"/>
        <v>45689</v>
      </c>
      <c r="C96" s="1">
        <f>'Unit Rates'!B$34/12</f>
        <v>1.9853829899084685E-3</v>
      </c>
      <c r="D96" s="1">
        <f>'Unit Rates'!C$34/12</f>
        <v>1.8965670773800254E-3</v>
      </c>
    </row>
    <row r="97" spans="2:4" x14ac:dyDescent="0.3">
      <c r="B97" s="2">
        <f t="shared" si="8"/>
        <v>45717</v>
      </c>
      <c r="C97" s="1">
        <f>'Unit Rates'!B$34/12</f>
        <v>1.9853829899084685E-3</v>
      </c>
      <c r="D97" s="1">
        <f>'Unit Rates'!C$34/12</f>
        <v>1.8965670773800254E-3</v>
      </c>
    </row>
    <row r="98" spans="2:4" x14ac:dyDescent="0.3">
      <c r="B98" s="2">
        <f t="shared" si="8"/>
        <v>45748</v>
      </c>
      <c r="C98" s="1">
        <f>'Unit Rates'!B$34/12</f>
        <v>1.9853829899084685E-3</v>
      </c>
      <c r="D98" s="1">
        <f>'Unit Rates'!C$34/12</f>
        <v>1.8965670773800254E-3</v>
      </c>
    </row>
    <row r="99" spans="2:4" x14ac:dyDescent="0.3">
      <c r="B99" s="2">
        <f t="shared" si="8"/>
        <v>45778</v>
      </c>
      <c r="C99" s="1">
        <f>'Unit Rates'!B$34/12</f>
        <v>1.9853829899084685E-3</v>
      </c>
      <c r="D99" s="1">
        <f>'Unit Rates'!C$34/12</f>
        <v>1.8965670773800254E-3</v>
      </c>
    </row>
    <row r="100" spans="2:4" x14ac:dyDescent="0.3">
      <c r="B100" s="2">
        <f t="shared" si="8"/>
        <v>45809</v>
      </c>
      <c r="C100" s="1">
        <f>'Unit Rates'!B$34/12</f>
        <v>1.9853829899084685E-3</v>
      </c>
      <c r="D100" s="1">
        <f>'Unit Rates'!C$34/12</f>
        <v>1.8965670773800254E-3</v>
      </c>
    </row>
    <row r="101" spans="2:4" x14ac:dyDescent="0.3">
      <c r="B101" s="2">
        <f t="shared" si="8"/>
        <v>45839</v>
      </c>
      <c r="C101" s="1">
        <f>'Unit Rates'!B$35/12</f>
        <v>1.8334887430028202E-3</v>
      </c>
      <c r="D101" s="1">
        <f>'Unit Rates'!C$35/12</f>
        <v>1.7450999400284162E-3</v>
      </c>
    </row>
    <row r="102" spans="2:4" x14ac:dyDescent="0.3">
      <c r="B102" s="2">
        <f t="shared" si="8"/>
        <v>45870</v>
      </c>
      <c r="C102" s="1">
        <f>'Unit Rates'!B$35/12</f>
        <v>1.8334887430028202E-3</v>
      </c>
      <c r="D102" s="1">
        <f>'Unit Rates'!C$35/12</f>
        <v>1.7450999400284162E-3</v>
      </c>
    </row>
    <row r="103" spans="2:4" x14ac:dyDescent="0.3">
      <c r="B103" s="2">
        <f t="shared" si="8"/>
        <v>45901</v>
      </c>
      <c r="C103" s="1">
        <f>'Unit Rates'!B$35/12</f>
        <v>1.8334887430028202E-3</v>
      </c>
      <c r="D103" s="1">
        <f>'Unit Rates'!C$35/12</f>
        <v>1.7450999400284162E-3</v>
      </c>
    </row>
    <row r="104" spans="2:4" x14ac:dyDescent="0.3">
      <c r="B104" s="2">
        <f t="shared" si="8"/>
        <v>45931</v>
      </c>
      <c r="C104" s="1">
        <f>'Unit Rates'!B$35/12</f>
        <v>1.8334887430028202E-3</v>
      </c>
      <c r="D104" s="1">
        <f>'Unit Rates'!C$35/12</f>
        <v>1.7450999400284162E-3</v>
      </c>
    </row>
    <row r="105" spans="2:4" x14ac:dyDescent="0.3">
      <c r="B105" s="2">
        <f t="shared" si="8"/>
        <v>45962</v>
      </c>
      <c r="C105" s="1">
        <f>'Unit Rates'!B$35/12</f>
        <v>1.8334887430028202E-3</v>
      </c>
      <c r="D105" s="1">
        <f>'Unit Rates'!C$35/12</f>
        <v>1.7450999400284162E-3</v>
      </c>
    </row>
    <row r="106" spans="2:4" x14ac:dyDescent="0.3">
      <c r="B106" s="2">
        <f t="shared" si="8"/>
        <v>45992</v>
      </c>
      <c r="C106" s="1">
        <f>'Unit Rates'!B$35/12</f>
        <v>1.8334887430028202E-3</v>
      </c>
      <c r="D106" s="1">
        <f>'Unit Rates'!C$35/12</f>
        <v>1.7450999400284162E-3</v>
      </c>
    </row>
    <row r="107" spans="2:4" x14ac:dyDescent="0.3">
      <c r="B107" s="2">
        <f t="shared" si="8"/>
        <v>46023</v>
      </c>
      <c r="C107" s="1">
        <f>'Unit Rates'!B$35/12</f>
        <v>1.8334887430028202E-3</v>
      </c>
      <c r="D107" s="1">
        <f>'Unit Rates'!C$35/12</f>
        <v>1.7450999400284162E-3</v>
      </c>
    </row>
    <row r="108" spans="2:4" x14ac:dyDescent="0.3">
      <c r="B108" s="2">
        <f t="shared" si="8"/>
        <v>46054</v>
      </c>
      <c r="C108" s="1">
        <f>'Unit Rates'!B$35/12</f>
        <v>1.8334887430028202E-3</v>
      </c>
      <c r="D108" s="1">
        <f>'Unit Rates'!C$35/12</f>
        <v>1.7450999400284162E-3</v>
      </c>
    </row>
    <row r="109" spans="2:4" x14ac:dyDescent="0.3">
      <c r="B109" s="2">
        <f t="shared" si="8"/>
        <v>46082</v>
      </c>
      <c r="C109" s="1">
        <f>'Unit Rates'!B$35/12</f>
        <v>1.8334887430028202E-3</v>
      </c>
      <c r="D109" s="1">
        <f>'Unit Rates'!C$35/12</f>
        <v>1.7450999400284162E-3</v>
      </c>
    </row>
    <row r="110" spans="2:4" x14ac:dyDescent="0.3">
      <c r="B110" s="2">
        <f t="shared" si="8"/>
        <v>46113</v>
      </c>
      <c r="C110" s="1">
        <f>'Unit Rates'!B$35/12</f>
        <v>1.8334887430028202E-3</v>
      </c>
      <c r="D110" s="1">
        <f>'Unit Rates'!C$35/12</f>
        <v>1.7450999400284162E-3</v>
      </c>
    </row>
    <row r="111" spans="2:4" x14ac:dyDescent="0.3">
      <c r="B111" s="2">
        <f t="shared" si="8"/>
        <v>46143</v>
      </c>
      <c r="C111" s="1">
        <f>'Unit Rates'!B$35/12</f>
        <v>1.8334887430028202E-3</v>
      </c>
      <c r="D111" s="1">
        <f>'Unit Rates'!C$35/12</f>
        <v>1.7450999400284162E-3</v>
      </c>
    </row>
    <row r="112" spans="2:4" x14ac:dyDescent="0.3">
      <c r="B112" s="2">
        <f t="shared" si="8"/>
        <v>46174</v>
      </c>
      <c r="C112" s="1">
        <f>'Unit Rates'!B$35/12</f>
        <v>1.8334887430028202E-3</v>
      </c>
      <c r="D112" s="1">
        <f>'Unit Rates'!C$35/12</f>
        <v>1.7450999400284162E-3</v>
      </c>
    </row>
    <row r="113" spans="2:4" x14ac:dyDescent="0.3">
      <c r="B113" s="2">
        <f t="shared" si="8"/>
        <v>46204</v>
      </c>
      <c r="C113" s="1">
        <f>'Unit Rates'!B$36/12</f>
        <v>2.4162169518144685E-3</v>
      </c>
      <c r="D113" s="1">
        <f>'Unit Rates'!C$36/12</f>
        <v>2.4037386613034819E-3</v>
      </c>
    </row>
    <row r="114" spans="2:4" x14ac:dyDescent="0.3">
      <c r="B114" s="2">
        <f t="shared" si="8"/>
        <v>46235</v>
      </c>
      <c r="C114" s="1">
        <f>'Unit Rates'!B$36/12</f>
        <v>2.4162169518144685E-3</v>
      </c>
      <c r="D114" s="1">
        <f>'Unit Rates'!C$36/12</f>
        <v>2.4037386613034819E-3</v>
      </c>
    </row>
    <row r="115" spans="2:4" x14ac:dyDescent="0.3">
      <c r="B115" s="2">
        <f t="shared" si="8"/>
        <v>46266</v>
      </c>
      <c r="C115" s="1">
        <f>'Unit Rates'!B$36/12</f>
        <v>2.4162169518144685E-3</v>
      </c>
      <c r="D115" s="1">
        <f>'Unit Rates'!C$36/12</f>
        <v>2.4037386613034819E-3</v>
      </c>
    </row>
    <row r="116" spans="2:4" x14ac:dyDescent="0.3">
      <c r="B116" s="2">
        <f t="shared" si="8"/>
        <v>46296</v>
      </c>
      <c r="C116" s="1">
        <f>'Unit Rates'!B$36/12</f>
        <v>2.4162169518144685E-3</v>
      </c>
      <c r="D116" s="1">
        <f>'Unit Rates'!C$36/12</f>
        <v>2.4037386613034819E-3</v>
      </c>
    </row>
    <row r="117" spans="2:4" x14ac:dyDescent="0.3">
      <c r="B117" s="2">
        <f t="shared" si="8"/>
        <v>46327</v>
      </c>
      <c r="C117" s="1">
        <f>'Unit Rates'!B$36/12</f>
        <v>2.4162169518144685E-3</v>
      </c>
      <c r="D117" s="1">
        <f>'Unit Rates'!C$36/12</f>
        <v>2.4037386613034819E-3</v>
      </c>
    </row>
    <row r="118" spans="2:4" x14ac:dyDescent="0.3">
      <c r="B118" s="2">
        <f t="shared" si="8"/>
        <v>46357</v>
      </c>
      <c r="C118" s="1">
        <f>'Unit Rates'!B$36/12</f>
        <v>2.4162169518144685E-3</v>
      </c>
      <c r="D118" s="1">
        <f>'Unit Rates'!C$36/12</f>
        <v>2.4037386613034819E-3</v>
      </c>
    </row>
    <row r="119" spans="2:4" x14ac:dyDescent="0.3">
      <c r="B119" s="2">
        <f t="shared" si="8"/>
        <v>46388</v>
      </c>
      <c r="C119" s="1">
        <f>'Unit Rates'!B$36/12</f>
        <v>2.4162169518144685E-3</v>
      </c>
      <c r="D119" s="1">
        <f>'Unit Rates'!C$36/12</f>
        <v>2.4037386613034819E-3</v>
      </c>
    </row>
    <row r="120" spans="2:4" x14ac:dyDescent="0.3">
      <c r="B120" s="2">
        <f t="shared" si="8"/>
        <v>46419</v>
      </c>
      <c r="C120" s="1">
        <f>'Unit Rates'!B$36/12</f>
        <v>2.4162169518144685E-3</v>
      </c>
      <c r="D120" s="1">
        <f>'Unit Rates'!C$36/12</f>
        <v>2.4037386613034819E-3</v>
      </c>
    </row>
    <row r="121" spans="2:4" x14ac:dyDescent="0.3">
      <c r="B121" s="2">
        <f t="shared" si="8"/>
        <v>46447</v>
      </c>
      <c r="C121" s="1">
        <f>'Unit Rates'!B$36/12</f>
        <v>2.4162169518144685E-3</v>
      </c>
      <c r="D121" s="1">
        <f>'Unit Rates'!C$36/12</f>
        <v>2.4037386613034819E-3</v>
      </c>
    </row>
    <row r="122" spans="2:4" x14ac:dyDescent="0.3">
      <c r="B122" s="2">
        <f t="shared" si="8"/>
        <v>46478</v>
      </c>
      <c r="C122" s="1">
        <f>'Unit Rates'!B$36/12</f>
        <v>2.4162169518144685E-3</v>
      </c>
      <c r="D122" s="1">
        <f>'Unit Rates'!C$36/12</f>
        <v>2.4037386613034819E-3</v>
      </c>
    </row>
    <row r="123" spans="2:4" x14ac:dyDescent="0.3">
      <c r="B123" s="2">
        <f t="shared" si="8"/>
        <v>46508</v>
      </c>
      <c r="C123" s="1">
        <f>'Unit Rates'!B$36/12</f>
        <v>2.4162169518144685E-3</v>
      </c>
      <c r="D123" s="1">
        <f>'Unit Rates'!C$36/12</f>
        <v>2.4037386613034819E-3</v>
      </c>
    </row>
    <row r="124" spans="2:4" x14ac:dyDescent="0.3">
      <c r="B124" s="2">
        <f t="shared" si="8"/>
        <v>46539</v>
      </c>
      <c r="C124" s="1">
        <f>'Unit Rates'!B$36/12</f>
        <v>2.4162169518144685E-3</v>
      </c>
      <c r="D124" s="1">
        <f>'Unit Rates'!C$36/12</f>
        <v>2.4037386613034819E-3</v>
      </c>
    </row>
    <row r="125" spans="2:4" x14ac:dyDescent="0.3">
      <c r="B125" s="2">
        <f t="shared" si="8"/>
        <v>46569</v>
      </c>
      <c r="C125" s="1">
        <f>'Unit Rates'!B$37/12</f>
        <v>2.4162169518144685E-3</v>
      </c>
      <c r="D125" s="1">
        <f>'Unit Rates'!C$37/12</f>
        <v>2.4037386613034819E-3</v>
      </c>
    </row>
    <row r="126" spans="2:4" x14ac:dyDescent="0.3">
      <c r="B126" s="2">
        <f t="shared" si="8"/>
        <v>46600</v>
      </c>
      <c r="C126" s="1">
        <f>'Unit Rates'!B$37/12</f>
        <v>2.4162169518144685E-3</v>
      </c>
      <c r="D126" s="1">
        <f>'Unit Rates'!C$37/12</f>
        <v>2.4037386613034819E-3</v>
      </c>
    </row>
    <row r="127" spans="2:4" x14ac:dyDescent="0.3">
      <c r="B127" s="2">
        <f t="shared" si="8"/>
        <v>46631</v>
      </c>
      <c r="C127" s="1">
        <f>'Unit Rates'!B$37/12</f>
        <v>2.4162169518144685E-3</v>
      </c>
      <c r="D127" s="1">
        <f>'Unit Rates'!C$37/12</f>
        <v>2.4037386613034819E-3</v>
      </c>
    </row>
    <row r="128" spans="2:4" x14ac:dyDescent="0.3">
      <c r="B128" s="2">
        <f t="shared" si="8"/>
        <v>46661</v>
      </c>
      <c r="C128" s="1">
        <f>'Unit Rates'!B$37/12</f>
        <v>2.4162169518144685E-3</v>
      </c>
      <c r="D128" s="1">
        <f>'Unit Rates'!C$37/12</f>
        <v>2.4037386613034819E-3</v>
      </c>
    </row>
    <row r="129" spans="2:4" x14ac:dyDescent="0.3">
      <c r="B129" s="2">
        <f t="shared" si="8"/>
        <v>46692</v>
      </c>
      <c r="C129" s="1">
        <f>'Unit Rates'!B$37/12</f>
        <v>2.4162169518144685E-3</v>
      </c>
      <c r="D129" s="1">
        <f>'Unit Rates'!C$37/12</f>
        <v>2.4037386613034819E-3</v>
      </c>
    </row>
    <row r="130" spans="2:4" x14ac:dyDescent="0.3">
      <c r="B130" s="2">
        <f t="shared" si="8"/>
        <v>46722</v>
      </c>
      <c r="C130" s="1">
        <f>'Unit Rates'!B$37/12</f>
        <v>2.4162169518144685E-3</v>
      </c>
      <c r="D130" s="1">
        <f>'Unit Rates'!C$37/12</f>
        <v>2.4037386613034819E-3</v>
      </c>
    </row>
    <row r="131" spans="2:4" x14ac:dyDescent="0.3">
      <c r="B131" s="2">
        <f t="shared" si="8"/>
        <v>46753</v>
      </c>
      <c r="C131" s="1">
        <f>'Unit Rates'!B$37/12</f>
        <v>2.4162169518144685E-3</v>
      </c>
      <c r="D131" s="1">
        <f>'Unit Rates'!C$37/12</f>
        <v>2.4037386613034819E-3</v>
      </c>
    </row>
    <row r="132" spans="2:4" x14ac:dyDescent="0.3">
      <c r="B132" s="2">
        <f t="shared" si="8"/>
        <v>46784</v>
      </c>
      <c r="C132" s="1">
        <f>'Unit Rates'!B$37/12</f>
        <v>2.4162169518144685E-3</v>
      </c>
      <c r="D132" s="1">
        <f>'Unit Rates'!C$37/12</f>
        <v>2.4037386613034819E-3</v>
      </c>
    </row>
    <row r="133" spans="2:4" x14ac:dyDescent="0.3">
      <c r="B133" s="2">
        <f t="shared" si="8"/>
        <v>46813</v>
      </c>
      <c r="C133" s="1">
        <f>'Unit Rates'!B$37/12</f>
        <v>2.4162169518144685E-3</v>
      </c>
      <c r="D133" s="1">
        <f>'Unit Rates'!C$37/12</f>
        <v>2.4037386613034819E-3</v>
      </c>
    </row>
    <row r="134" spans="2:4" x14ac:dyDescent="0.3">
      <c r="B134" s="2">
        <f t="shared" si="8"/>
        <v>46844</v>
      </c>
      <c r="C134" s="1">
        <f>'Unit Rates'!B$37/12</f>
        <v>2.4162169518144685E-3</v>
      </c>
      <c r="D134" s="1">
        <f>'Unit Rates'!C$37/12</f>
        <v>2.4037386613034819E-3</v>
      </c>
    </row>
    <row r="135" spans="2:4" x14ac:dyDescent="0.3">
      <c r="B135" s="2">
        <f t="shared" si="8"/>
        <v>46874</v>
      </c>
      <c r="C135" s="1">
        <f>'Unit Rates'!B$37/12</f>
        <v>2.4162169518144685E-3</v>
      </c>
      <c r="D135" s="1">
        <f>'Unit Rates'!C$37/12</f>
        <v>2.4037386613034819E-3</v>
      </c>
    </row>
    <row r="136" spans="2:4" x14ac:dyDescent="0.3">
      <c r="B136" s="2">
        <f t="shared" si="8"/>
        <v>46905</v>
      </c>
      <c r="C136" s="1">
        <f>'Unit Rates'!B$37/12</f>
        <v>2.4162169518144685E-3</v>
      </c>
      <c r="D136" s="1">
        <f>'Unit Rates'!C$37/12</f>
        <v>2.4037386613034819E-3</v>
      </c>
    </row>
    <row r="137" spans="2:4" x14ac:dyDescent="0.3">
      <c r="B137" s="1" t="e">
        <v>#N/A</v>
      </c>
      <c r="C137" s="1" t="e">
        <v>#N/A</v>
      </c>
      <c r="D137" s="1" t="e">
        <v>#N/A</v>
      </c>
    </row>
  </sheetData>
  <pageMargins left="0.7" right="0.7" top="0.75" bottom="0.75" header="0.3" footer="0.3"/>
  <pageSetup paperSize="1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brary xmlns="8efd7e94-4b9e-4ef6-bf6b-643f6e0a9307">DRFAWA Templates</Library>
    <Order_x0020__x0023_ xmlns="8efd7e94-4b9e-4ef6-bf6b-643f6e0a93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36189F766007468E635D2D11B171C0" ma:contentTypeVersion="2" ma:contentTypeDescription="Create a new document." ma:contentTypeScope="" ma:versionID="5863c50e265d414541716cae06619f23">
  <xsd:schema xmlns:xsd="http://www.w3.org/2001/XMLSchema" xmlns:xs="http://www.w3.org/2001/XMLSchema" xmlns:p="http://schemas.microsoft.com/office/2006/metadata/properties" xmlns:ns2="8efd7e94-4b9e-4ef6-bf6b-643f6e0a9307" targetNamespace="http://schemas.microsoft.com/office/2006/metadata/properties" ma:root="true" ma:fieldsID="a09c77357a40a20c3882eee169d37b12" ns2:_="">
    <xsd:import namespace="8efd7e94-4b9e-4ef6-bf6b-643f6e0a9307"/>
    <xsd:element name="properties">
      <xsd:complexType>
        <xsd:sequence>
          <xsd:element name="documentManagement">
            <xsd:complexType>
              <xsd:all>
                <xsd:element ref="ns2:Library" minOccurs="0"/>
                <xsd:element ref="ns2:Order_x0020_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d7e94-4b9e-4ef6-bf6b-643f6e0a9307" elementFormDefault="qualified">
    <xsd:import namespace="http://schemas.microsoft.com/office/2006/documentManagement/types"/>
    <xsd:import namespace="http://schemas.microsoft.com/office/infopath/2007/PartnerControls"/>
    <xsd:element name="Library" ma:index="8" nillable="true" ma:displayName="Library" ma:default="Start Here" ma:format="Dropdown" ma:internalName="Library">
      <xsd:simpleType>
        <xsd:restriction base="dms:Choice">
          <xsd:enumeration value="Start Here"/>
          <xsd:enumeration value="DRFAWA Guidelines"/>
          <xsd:enumeration value="DRFAWA Fact Sheets"/>
          <xsd:enumeration value="DRFAWA Templates"/>
          <xsd:enumeration value="COVID-19"/>
          <xsd:enumeration value="Other Guidance"/>
        </xsd:restriction>
      </xsd:simpleType>
    </xsd:element>
    <xsd:element name="Order_x0020__x0023_" ma:index="9" nillable="true" ma:displayName="Order #" ma:internalName="Order_x0020_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F50D0-77D0-48A0-92AD-7D269BE0AADA}">
  <ds:schemaRefs>
    <ds:schemaRef ds:uri="http://schemas.microsoft.com/sharepoint/v3/contenttype/forms"/>
  </ds:schemaRefs>
</ds:datastoreItem>
</file>

<file path=customXml/itemProps2.xml><?xml version="1.0" encoding="utf-8"?>
<ds:datastoreItem xmlns:ds="http://schemas.openxmlformats.org/officeDocument/2006/customXml" ds:itemID="{1D84A054-895F-475A-9E51-DDA7FE115B4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efd7e94-4b9e-4ef6-bf6b-643f6e0a9307"/>
    <ds:schemaRef ds:uri="http://www.w3.org/XML/1998/namespace"/>
    <ds:schemaRef ds:uri="http://purl.org/dc/dcmitype/"/>
  </ds:schemaRefs>
</ds:datastoreItem>
</file>

<file path=customXml/itemProps3.xml><?xml version="1.0" encoding="utf-8"?>
<ds:datastoreItem xmlns:ds="http://schemas.openxmlformats.org/officeDocument/2006/customXml" ds:itemID="{3988BD0C-D689-4A40-8AD2-9FF713C69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d7e94-4b9e-4ef6-bf6b-643f6e0a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Summary &amp; Verification</vt:lpstr>
      <vt:lpstr>Asset Summary</vt:lpstr>
      <vt:lpstr>Damage Pickup</vt:lpstr>
      <vt:lpstr>Unit Rates</vt:lpstr>
      <vt:lpstr>Quick Calculator</vt:lpstr>
      <vt:lpstr>Document Control</vt:lpstr>
      <vt:lpstr>Code</vt:lpstr>
      <vt:lpstr>'Damage Pickup'!Print_Titles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Template_Cost_estimate_(Roads)</dc:title>
  <dc:creator>Alex Pope</dc:creator>
  <cp:lastModifiedBy>User</cp:lastModifiedBy>
  <cp:lastPrinted>2021-04-28T06:51:49Z</cp:lastPrinted>
  <dcterms:created xsi:type="dcterms:W3CDTF">2018-09-13T01:16:46Z</dcterms:created>
  <dcterms:modified xsi:type="dcterms:W3CDTF">2021-08-27T07:49:58Z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0x0101004436189F766007468E635D2D11B171C0</vt:lpwstr>
  </property>
</Properties>
</file>